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55" windowWidth="15600" windowHeight="8400" tabRatio="634" activeTab="0"/>
  </bookViews>
  <sheets>
    <sheet name="2023" sheetId="1" r:id="rId1"/>
    <sheet name="Лист1" sheetId="2" r:id="rId2"/>
  </sheets>
  <definedNames>
    <definedName name="_xlnm.Print_Titles" localSheetId="0">'2023'!$3:$5</definedName>
    <definedName name="_xlnm.Print_Area" localSheetId="0">'2023'!$A$1:$AK$166</definedName>
  </definedNames>
  <calcPr fullCalcOnLoad="1"/>
</workbook>
</file>

<file path=xl/sharedStrings.xml><?xml version="1.0" encoding="utf-8"?>
<sst xmlns="http://schemas.openxmlformats.org/spreadsheetml/2006/main" count="611" uniqueCount="77">
  <si>
    <t>всего</t>
  </si>
  <si>
    <t>бюджет автономного округа</t>
  </si>
  <si>
    <t>местный бюджет</t>
  </si>
  <si>
    <t>федеральный бюджет</t>
  </si>
  <si>
    <t xml:space="preserve">местный бюджет </t>
  </si>
  <si>
    <t>в том числе:</t>
  </si>
  <si>
    <t>МКУ «Централизованная бухгалтерия»</t>
  </si>
  <si>
    <t>Финансовые затраты на реализацию (тыс. рублей)</t>
  </si>
  <si>
    <t>Инвестиции в объекты муниципальной собственности</t>
  </si>
  <si>
    <t>2</t>
  </si>
  <si>
    <t>Источники финансирования</t>
  </si>
  <si>
    <t>Прочие расходы</t>
  </si>
  <si>
    <t>Организация предоставления государственных и муниципальных услуг через многофункциональный центр (7,8)</t>
  </si>
  <si>
    <t>Управление бухгалтерского учета и отчетности администрации города Югорска</t>
  </si>
  <si>
    <t>Департамент экономического развития и проектного управления администрации города Югорска</t>
  </si>
  <si>
    <t>1.1</t>
  </si>
  <si>
    <t>2.1</t>
  </si>
  <si>
    <t>3.1</t>
  </si>
  <si>
    <t>4.1</t>
  </si>
  <si>
    <t>5.1</t>
  </si>
  <si>
    <t>5.2</t>
  </si>
  <si>
    <t>Отдел опеки и попечительства администрации города Югорска</t>
  </si>
  <si>
    <t xml:space="preserve">Проведение конкурсов в сфере охраны труда, информирование и агитация по охране труда (9) </t>
  </si>
  <si>
    <t>Номер строки</t>
  </si>
  <si>
    <t>1.2</t>
  </si>
  <si>
    <t>Осуществление отдельного государственного полномочия  по осуществлению деятельности по опеке и попечительству (3)</t>
  </si>
  <si>
    <t xml:space="preserve"> Осуществление отдельного государственного полномочия по поддержке сельскохозяйственного производства (6)</t>
  </si>
  <si>
    <t>Ответственный исполнитель</t>
  </si>
  <si>
    <t>Соисполнитель 1</t>
  </si>
  <si>
    <t>Соисполнитель 2</t>
  </si>
  <si>
    <t>Соисполнитель 3</t>
  </si>
  <si>
    <t>Соисполнитель 4</t>
  </si>
  <si>
    <t>А</t>
  </si>
  <si>
    <t>1</t>
  </si>
  <si>
    <t>4</t>
  </si>
  <si>
    <t>в том числе по годам: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</si>
  <si>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</si>
  <si>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</si>
  <si>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2.2</t>
  </si>
  <si>
    <t>2.3</t>
  </si>
  <si>
    <t>Участие в реализации регионального проекта "Популяризация предпринимательства" (4,5)</t>
  </si>
  <si>
    <t>Участие в реализации регионального проекта "Расширение доступа субъектов малого и среднего предпринимательства к финансовой поддержке в том числе к льготному финансированию"(4,5)</t>
  </si>
  <si>
    <t xml:space="preserve">Оказание мер поддержки субъектам малого и среднего предпринимательства, в том числе осуществляющим деятельность в отраслях, пострадавших от распространения новой коронавирусной инфекции (4,5)
</t>
  </si>
  <si>
    <t>2.4</t>
  </si>
  <si>
    <t>2.5</t>
  </si>
  <si>
    <t>Участие в реализации регионального проекта "Создание условий для легкого старта и комфортного ведения бизнеса" (4,5)</t>
  </si>
  <si>
    <t>Участие в реализации регионального проекта "Акселерация субъектов малого и среднего предпринимательства" (4,5)</t>
  </si>
  <si>
    <t>Проектная часть</t>
  </si>
  <si>
    <t>Процессная часть</t>
  </si>
  <si>
    <t xml:space="preserve">Распределение финансовых ресурсов муниципальной программы (по годам)
</t>
  </si>
  <si>
    <t>иные источники финансирования</t>
  </si>
  <si>
    <t>Номер структурного элемента (основного мероприятия)</t>
  </si>
  <si>
    <t xml:space="preserve">Структурные элементы (основные мероприятия) муниципальной программы (их связь 
с целевыми показателями муниципальной программы)
</t>
  </si>
  <si>
    <t>Ответственный исполнитель/соисполнитель (наименование органа или структурного подразделения, учреждения)</t>
  </si>
  <si>
    <t>Подпрограмма 1 «Совершенствование системы муниципального стратегического управления, реализация отдельных государственных полномочий»</t>
  </si>
  <si>
    <t>МКУ «Служба обеспечения органов местного самоуправления»</t>
  </si>
  <si>
    <t>Итого по подпрограмме 1:</t>
  </si>
  <si>
    <t>Подпрограмма  2  «Развитие малого и среднего предпринимательства»</t>
  </si>
  <si>
    <t>Итого по подпрограмме 2:</t>
  </si>
  <si>
    <t>Подпрограмма 3  «Развитие агропромышленного комплекса»</t>
  </si>
  <si>
    <t>Итого по подпрограмме 3:</t>
  </si>
  <si>
    <t>Подпрограмма 4  «Предоставление государственных и муниципальных услуг через многофункциональный центр (МФЦ)»</t>
  </si>
  <si>
    <t>Итого по подпрограмме 4:</t>
  </si>
  <si>
    <t>Подпрограмма 5 «Улучшение условий и охраны труда»</t>
  </si>
  <si>
    <t>Итого по подпрограмме 5:</t>
  </si>
  <si>
    <t>Всего по муниципальной программе:</t>
  </si>
  <si>
    <t xml:space="preserve">
</t>
  </si>
  <si>
    <t xml:space="preserve">Таблица 2
</t>
  </si>
  <si>
    <t>Отклонения(+/-)</t>
  </si>
  <si>
    <t>Всего</t>
  </si>
  <si>
    <t>2.6</t>
  </si>
  <si>
    <t>2.7</t>
  </si>
  <si>
    <t>Таблица 2</t>
  </si>
  <si>
    <t>Финансовая поддержка социальных предприятий
(4,5)</t>
  </si>
  <si>
    <t>Финансовая поддержка субъектов малого и среднего предпринимательства в сфере благоустройства 
(4,5)</t>
  </si>
  <si>
    <r>
      <t>Оказание мер поддержки субъектам малого и среднего предпринимательства, в том числе осуществляющим деятельность в отраслях, пострадавших от распространения новой коронавирусной инфекции (4,5)/</t>
    </r>
    <r>
      <rPr>
        <b/>
        <sz val="11"/>
        <color indexed="8"/>
        <rFont val="PT Astra Serif"/>
        <family val="1"/>
      </rPr>
      <t>Финансовая поддержка субъектов малого и среднего предпринимательства, в том числе осуществляющих деятельность в отраслях</t>
    </r>
    <r>
      <rPr>
        <sz val="11"/>
        <color indexed="8"/>
        <rFont val="PT Astra Serif"/>
        <family val="1"/>
      </rPr>
      <t xml:space="preserve">, пострадавших от распространения новой коронавирусной инфекции
</t>
    </r>
  </si>
  <si>
    <t>Подпрограмма 1 «Совершенствование системы 
муниципального стратегического управления,
реализация отдельных государственных полномочий»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</si>
</sst>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"/>
    <numFmt numFmtId="181" formatCode="0.00000"/>
    <numFmt numFmtId="182" formatCode="0.00000000"/>
    <numFmt numFmtId="183" formatCode="0.0000000"/>
    <numFmt numFmtId="184" formatCode="_-* #,##0.0_р_._-;\-* #,##0.0_р_._-;_-* &quot;-&quot;??_р_._-;_-@_-"/>
    <numFmt numFmtId="185" formatCode="#,##0.000"/>
    <numFmt numFmtId="186" formatCode="#,##0.0000"/>
    <numFmt numFmtId="187" formatCode="[$-FC19]d\ mmmm\ yyyy\ &quot;г.&quot;"/>
    <numFmt numFmtId="188" formatCode="#,##0.00\ &quot;₽&quot;"/>
    <numFmt numFmtId="189" formatCode="_-* #,##0.0\ _₽_-;\-* #,##0.0\ _₽_-;_-* &quot;-&quot;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PT Astra Serif"/>
      <family val="1"/>
    </font>
    <font>
      <sz val="8"/>
      <color indexed="8"/>
      <name val="PT Astra Serif"/>
      <family val="1"/>
    </font>
    <font>
      <b/>
      <sz val="8"/>
      <color indexed="8"/>
      <name val="PT Astra Serif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8"/>
      <color theme="1"/>
      <name val="PT Astra Serif"/>
      <family val="1"/>
    </font>
    <font>
      <sz val="8"/>
      <color rgb="FF000000"/>
      <name val="PT Astra Serif"/>
      <family val="1"/>
    </font>
    <font>
      <b/>
      <sz val="8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0"/>
      <color theme="1"/>
      <name val="PT Astra Serif"/>
      <family val="1"/>
    </font>
    <font>
      <sz val="11"/>
      <color rgb="FF000000"/>
      <name val="PT Astra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top" wrapText="1"/>
    </xf>
    <xf numFmtId="173" fontId="4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173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173" fontId="46" fillId="0" borderId="0" xfId="0" applyNumberFormat="1" applyFont="1" applyFill="1" applyBorder="1" applyAlignment="1">
      <alignment/>
    </xf>
    <xf numFmtId="173" fontId="46" fillId="0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vertical="center"/>
    </xf>
    <xf numFmtId="173" fontId="46" fillId="0" borderId="12" xfId="0" applyNumberFormat="1" applyFont="1" applyFill="1" applyBorder="1" applyAlignment="1">
      <alignment horizontal="center" vertical="center"/>
    </xf>
    <xf numFmtId="173" fontId="46" fillId="0" borderId="10" xfId="0" applyNumberFormat="1" applyFont="1" applyFill="1" applyBorder="1" applyAlignment="1">
      <alignment horizontal="center"/>
    </xf>
    <xf numFmtId="173" fontId="46" fillId="0" borderId="10" xfId="0" applyNumberFormat="1" applyFont="1" applyFill="1" applyBorder="1" applyAlignment="1">
      <alignment horizontal="center" wrapText="1"/>
    </xf>
    <xf numFmtId="0" fontId="46" fillId="0" borderId="13" xfId="0" applyFont="1" applyFill="1" applyBorder="1" applyAlignment="1">
      <alignment/>
    </xf>
    <xf numFmtId="173" fontId="48" fillId="0" borderId="13" xfId="0" applyNumberFormat="1" applyFont="1" applyFill="1" applyBorder="1" applyAlignment="1">
      <alignment horizontal="center" vertical="center"/>
    </xf>
    <xf numFmtId="172" fontId="47" fillId="0" borderId="10" xfId="0" applyNumberFormat="1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 horizontal="center" vertical="center" wrapText="1"/>
    </xf>
    <xf numFmtId="173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wrapText="1"/>
    </xf>
    <xf numFmtId="173" fontId="48" fillId="0" borderId="0" xfId="0" applyNumberFormat="1" applyFont="1" applyFill="1" applyBorder="1" applyAlignment="1">
      <alignment horizontal="center" vertical="center" wrapText="1"/>
    </xf>
    <xf numFmtId="173" fontId="48" fillId="0" borderId="0" xfId="0" applyNumberFormat="1" applyFont="1" applyFill="1" applyBorder="1" applyAlignment="1">
      <alignment horizontal="center" vertical="center"/>
    </xf>
    <xf numFmtId="172" fontId="48" fillId="0" borderId="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/>
    </xf>
    <xf numFmtId="173" fontId="51" fillId="0" borderId="13" xfId="0" applyNumberFormat="1" applyFont="1" applyFill="1" applyBorder="1" applyAlignment="1">
      <alignment horizontal="center" vertical="center"/>
    </xf>
    <xf numFmtId="173" fontId="51" fillId="0" borderId="0" xfId="0" applyNumberFormat="1" applyFont="1" applyFill="1" applyBorder="1" applyAlignment="1">
      <alignment horizontal="center" vertical="center" wrapText="1"/>
    </xf>
    <xf numFmtId="173" fontId="51" fillId="0" borderId="0" xfId="0" applyNumberFormat="1" applyFont="1" applyFill="1" applyBorder="1" applyAlignment="1">
      <alignment horizontal="center" vertical="center"/>
    </xf>
    <xf numFmtId="172" fontId="51" fillId="0" borderId="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righ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2" fillId="3" borderId="10" xfId="0" applyFont="1" applyFill="1" applyBorder="1" applyAlignment="1">
      <alignment horizontal="center" vertical="center"/>
    </xf>
    <xf numFmtId="0" fontId="52" fillId="3" borderId="10" xfId="0" applyFont="1" applyFill="1" applyBorder="1" applyAlignment="1">
      <alignment/>
    </xf>
    <xf numFmtId="0" fontId="52" fillId="3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173" fontId="51" fillId="0" borderId="0" xfId="0" applyNumberFormat="1" applyFont="1" applyFill="1" applyBorder="1" applyAlignment="1">
      <alignment/>
    </xf>
    <xf numFmtId="173" fontId="53" fillId="0" borderId="0" xfId="0" applyNumberFormat="1" applyFont="1" applyFill="1" applyBorder="1" applyAlignment="1">
      <alignment/>
    </xf>
    <xf numFmtId="173" fontId="49" fillId="0" borderId="0" xfId="0" applyNumberFormat="1" applyFont="1" applyFill="1" applyBorder="1" applyAlignment="1">
      <alignment horizontal="center" vertical="center"/>
    </xf>
    <xf numFmtId="173" fontId="5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172" fontId="52" fillId="0" borderId="10" xfId="0" applyNumberFormat="1" applyFont="1" applyFill="1" applyBorder="1" applyAlignment="1">
      <alignment horizontal="center" vertical="center" wrapText="1"/>
    </xf>
    <xf numFmtId="173" fontId="52" fillId="0" borderId="10" xfId="0" applyNumberFormat="1" applyFont="1" applyFill="1" applyBorder="1" applyAlignment="1">
      <alignment horizontal="center" vertical="center"/>
    </xf>
    <xf numFmtId="173" fontId="52" fillId="33" borderId="10" xfId="0" applyNumberFormat="1" applyFont="1" applyFill="1" applyBorder="1" applyAlignment="1">
      <alignment horizontal="center" vertical="center"/>
    </xf>
    <xf numFmtId="173" fontId="52" fillId="34" borderId="10" xfId="0" applyNumberFormat="1" applyFont="1" applyFill="1" applyBorder="1" applyAlignment="1">
      <alignment horizontal="center" vertical="center"/>
    </xf>
    <xf numFmtId="172" fontId="55" fillId="0" borderId="10" xfId="0" applyNumberFormat="1" applyFont="1" applyFill="1" applyBorder="1" applyAlignment="1">
      <alignment horizontal="center" vertical="center" wrapText="1"/>
    </xf>
    <xf numFmtId="172" fontId="55" fillId="0" borderId="11" xfId="0" applyNumberFormat="1" applyFont="1" applyFill="1" applyBorder="1" applyAlignment="1">
      <alignment horizontal="center" vertical="center" wrapText="1"/>
    </xf>
    <xf numFmtId="173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3" fontId="52" fillId="0" borderId="12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173" fontId="52" fillId="0" borderId="10" xfId="0" applyNumberFormat="1" applyFont="1" applyFill="1" applyBorder="1" applyAlignment="1">
      <alignment horizontal="center" vertical="center" wrapText="1"/>
    </xf>
    <xf numFmtId="173" fontId="52" fillId="0" borderId="10" xfId="0" applyNumberFormat="1" applyFont="1" applyFill="1" applyBorder="1" applyAlignment="1">
      <alignment horizontal="center"/>
    </xf>
    <xf numFmtId="173" fontId="52" fillId="0" borderId="10" xfId="0" applyNumberFormat="1" applyFont="1" applyFill="1" applyBorder="1" applyAlignment="1">
      <alignment horizontal="center" wrapText="1"/>
    </xf>
    <xf numFmtId="173" fontId="52" fillId="0" borderId="11" xfId="0" applyNumberFormat="1" applyFont="1" applyFill="1" applyBorder="1" applyAlignment="1">
      <alignment horizontal="center" vertical="center"/>
    </xf>
    <xf numFmtId="173" fontId="52" fillId="3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173" fontId="52" fillId="0" borderId="0" xfId="0" applyNumberFormat="1" applyFont="1" applyFill="1" applyAlignment="1">
      <alignment/>
    </xf>
    <xf numFmtId="2" fontId="49" fillId="0" borderId="15" xfId="0" applyNumberFormat="1" applyFont="1" applyFill="1" applyBorder="1" applyAlignment="1">
      <alignment horizontal="left" vertical="top" wrapText="1"/>
    </xf>
    <xf numFmtId="2" fontId="49" fillId="0" borderId="16" xfId="0" applyNumberFormat="1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49" fontId="52" fillId="0" borderId="23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52" fillId="0" borderId="19" xfId="0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 wrapText="1"/>
    </xf>
    <xf numFmtId="0" fontId="52" fillId="0" borderId="2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46" fillId="0" borderId="2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textRotation="90" wrapText="1"/>
    </xf>
    <xf numFmtId="0" fontId="50" fillId="0" borderId="12" xfId="0" applyFont="1" applyFill="1" applyBorder="1" applyAlignment="1">
      <alignment horizontal="center" vertical="center" textRotation="90" wrapText="1"/>
    </xf>
    <xf numFmtId="0" fontId="50" fillId="0" borderId="23" xfId="0" applyFont="1" applyFill="1" applyBorder="1" applyAlignment="1">
      <alignment horizontal="center" vertical="center" textRotation="90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2" fillId="3" borderId="17" xfId="0" applyFont="1" applyFill="1" applyBorder="1" applyAlignment="1">
      <alignment horizontal="center" vertical="center"/>
    </xf>
    <xf numFmtId="0" fontId="52" fillId="3" borderId="13" xfId="0" applyFont="1" applyFill="1" applyBorder="1" applyAlignment="1">
      <alignment horizontal="center" vertical="center"/>
    </xf>
    <xf numFmtId="0" fontId="52" fillId="3" borderId="18" xfId="0" applyFont="1" applyFill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52" fillId="3" borderId="2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23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47" fillId="0" borderId="12" xfId="0" applyFont="1" applyFill="1" applyBorder="1" applyAlignment="1">
      <alignment horizontal="center" vertical="center" textRotation="90" wrapText="1"/>
    </xf>
    <xf numFmtId="0" fontId="47" fillId="0" borderId="23" xfId="0" applyFont="1" applyFill="1" applyBorder="1" applyAlignment="1">
      <alignment horizontal="center" vertical="center" textRotation="90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2" fontId="46" fillId="0" borderId="15" xfId="0" applyNumberFormat="1" applyFont="1" applyFill="1" applyBorder="1" applyAlignment="1">
      <alignment horizontal="center" vertical="top" wrapText="1"/>
    </xf>
    <xf numFmtId="2" fontId="46" fillId="0" borderId="16" xfId="0" applyNumberFormat="1" applyFont="1" applyFill="1" applyBorder="1" applyAlignment="1">
      <alignment horizontal="center" vertical="top" wrapText="1"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23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49" fontId="46" fillId="0" borderId="23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top" wrapText="1"/>
    </xf>
    <xf numFmtId="0" fontId="46" fillId="0" borderId="18" xfId="0" applyFont="1" applyFill="1" applyBorder="1" applyAlignment="1">
      <alignment horizontal="left" vertical="top" wrapText="1"/>
    </xf>
    <xf numFmtId="0" fontId="46" fillId="0" borderId="19" xfId="0" applyFont="1" applyFill="1" applyBorder="1" applyAlignment="1">
      <alignment horizontal="left" vertical="top" wrapText="1"/>
    </xf>
    <xf numFmtId="0" fontId="46" fillId="0" borderId="20" xfId="0" applyFont="1" applyFill="1" applyBorder="1" applyAlignment="1">
      <alignment horizontal="left" vertical="top" wrapText="1"/>
    </xf>
    <xf numFmtId="0" fontId="46" fillId="0" borderId="21" xfId="0" applyFont="1" applyFill="1" applyBorder="1" applyAlignment="1">
      <alignment horizontal="left" vertical="top" wrapText="1"/>
    </xf>
    <xf numFmtId="0" fontId="46" fillId="0" borderId="2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173" fontId="52" fillId="35" borderId="10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/>
    </xf>
    <xf numFmtId="0" fontId="52" fillId="0" borderId="15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3"/>
  <sheetViews>
    <sheetView tabSelected="1" view="pageBreakPreview" zoomScale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96" sqref="B96:M96"/>
    </sheetView>
  </sheetViews>
  <sheetFormatPr defaultColWidth="9.140625" defaultRowHeight="15"/>
  <cols>
    <col min="1" max="1" width="7.421875" style="45" customWidth="1"/>
    <col min="2" max="2" width="6.28125" style="45" customWidth="1"/>
    <col min="3" max="3" width="17.57421875" style="45" customWidth="1"/>
    <col min="4" max="4" width="15.421875" style="45" customWidth="1"/>
    <col min="5" max="5" width="16.57421875" style="45" customWidth="1"/>
    <col min="6" max="6" width="12.140625" style="45" customWidth="1"/>
    <col min="7" max="7" width="16.28125" style="45" hidden="1" customWidth="1"/>
    <col min="8" max="8" width="15.140625" style="45" hidden="1" customWidth="1"/>
    <col min="9" max="9" width="14.7109375" style="45" hidden="1" customWidth="1"/>
    <col min="10" max="10" width="14.28125" style="56" hidden="1" customWidth="1"/>
    <col min="11" max="11" width="10.7109375" style="45" hidden="1" customWidth="1"/>
    <col min="12" max="12" width="11.421875" style="45" customWidth="1"/>
    <col min="13" max="13" width="12.28125" style="45" hidden="1" customWidth="1"/>
    <col min="14" max="14" width="11.28125" style="45" hidden="1" customWidth="1"/>
    <col min="15" max="15" width="11.7109375" style="45" hidden="1" customWidth="1"/>
    <col min="16" max="16" width="10.28125" style="45" hidden="1" customWidth="1"/>
    <col min="17" max="17" width="10.421875" style="45" hidden="1" customWidth="1"/>
    <col min="18" max="18" width="11.00390625" style="45" hidden="1" customWidth="1"/>
    <col min="19" max="19" width="14.28125" style="48" customWidth="1"/>
    <col min="20" max="21" width="13.421875" style="48" customWidth="1"/>
    <col min="22" max="22" width="13.421875" style="48" hidden="1" customWidth="1"/>
    <col min="23" max="23" width="10.7109375" style="48" hidden="1" customWidth="1"/>
    <col min="24" max="24" width="15.00390625" style="45" customWidth="1"/>
    <col min="25" max="25" width="14.00390625" style="45" customWidth="1"/>
    <col min="26" max="26" width="16.28125" style="45" hidden="1" customWidth="1"/>
    <col min="27" max="27" width="15.140625" style="45" hidden="1" customWidth="1"/>
    <col min="28" max="28" width="14.7109375" style="45" hidden="1" customWidth="1"/>
    <col min="29" max="29" width="14.28125" style="56" hidden="1" customWidth="1"/>
    <col min="30" max="30" width="10.00390625" style="45" hidden="1" customWidth="1"/>
    <col min="31" max="31" width="13.7109375" style="45" customWidth="1"/>
    <col min="32" max="33" width="10.57421875" style="45" hidden="1" customWidth="1"/>
    <col min="34" max="34" width="10.140625" style="45" hidden="1" customWidth="1"/>
    <col min="35" max="35" width="10.7109375" style="45" hidden="1" customWidth="1"/>
    <col min="36" max="36" width="10.140625" style="45" hidden="1" customWidth="1"/>
    <col min="37" max="37" width="10.7109375" style="45" hidden="1" customWidth="1"/>
    <col min="38" max="38" width="11.8515625" style="45" bestFit="1" customWidth="1"/>
    <col min="39" max="16384" width="9.140625" style="45" customWidth="1"/>
  </cols>
  <sheetData>
    <row r="1" spans="1:37" ht="36.75" customHeight="1">
      <c r="A1" s="146" t="s">
        <v>66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9"/>
      <c r="O1" s="29"/>
      <c r="P1" s="29"/>
      <c r="Q1" s="29"/>
      <c r="R1" s="20" t="s">
        <v>66</v>
      </c>
      <c r="S1" s="45"/>
      <c r="T1" s="45"/>
      <c r="U1" s="45"/>
      <c r="V1" s="45"/>
      <c r="W1" s="45"/>
      <c r="AC1" s="45"/>
      <c r="AE1" s="45" t="s">
        <v>72</v>
      </c>
      <c r="AG1" s="29" t="s">
        <v>72</v>
      </c>
      <c r="AH1" s="29"/>
      <c r="AI1" s="29"/>
      <c r="AJ1" s="29"/>
      <c r="AK1" s="41" t="s">
        <v>67</v>
      </c>
    </row>
    <row r="2" spans="1:37" ht="32.25" customHeight="1">
      <c r="A2" s="147" t="s">
        <v>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30"/>
      <c r="O2" s="30"/>
      <c r="P2" s="30"/>
      <c r="Q2" s="30"/>
      <c r="R2" s="4"/>
      <c r="S2" s="45"/>
      <c r="T2" s="45"/>
      <c r="U2" s="45"/>
      <c r="V2" s="45"/>
      <c r="W2" s="45"/>
      <c r="AC2" s="45"/>
      <c r="AG2" s="30"/>
      <c r="AH2" s="30"/>
      <c r="AI2" s="30"/>
      <c r="AJ2" s="30"/>
      <c r="AK2" s="4"/>
    </row>
    <row r="3" spans="1:37" ht="34.5" customHeight="1">
      <c r="A3" s="148" t="s">
        <v>23</v>
      </c>
      <c r="B3" s="148" t="s">
        <v>51</v>
      </c>
      <c r="C3" s="151" t="s">
        <v>52</v>
      </c>
      <c r="D3" s="151" t="s">
        <v>53</v>
      </c>
      <c r="E3" s="154" t="s">
        <v>7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62" t="s">
        <v>68</v>
      </c>
      <c r="T3" s="163"/>
      <c r="U3" s="163"/>
      <c r="V3" s="163"/>
      <c r="W3" s="164"/>
      <c r="X3" s="154" t="s">
        <v>7</v>
      </c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</row>
    <row r="4" spans="1:37" ht="34.5" customHeight="1">
      <c r="A4" s="149"/>
      <c r="B4" s="149"/>
      <c r="C4" s="152"/>
      <c r="D4" s="152"/>
      <c r="E4" s="154" t="s">
        <v>10</v>
      </c>
      <c r="F4" s="158" t="s">
        <v>0</v>
      </c>
      <c r="G4" s="155" t="s">
        <v>35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  <c r="S4" s="165"/>
      <c r="T4" s="166"/>
      <c r="U4" s="166"/>
      <c r="V4" s="166"/>
      <c r="W4" s="167"/>
      <c r="X4" s="158" t="s">
        <v>35</v>
      </c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 ht="129.75" customHeight="1">
      <c r="A5" s="150"/>
      <c r="B5" s="150"/>
      <c r="C5" s="153"/>
      <c r="D5" s="153"/>
      <c r="E5" s="154"/>
      <c r="F5" s="158"/>
      <c r="G5" s="43">
        <v>2019</v>
      </c>
      <c r="H5" s="43">
        <v>2020</v>
      </c>
      <c r="I5" s="43">
        <v>2021</v>
      </c>
      <c r="J5" s="43">
        <v>2022</v>
      </c>
      <c r="K5" s="43">
        <v>2023</v>
      </c>
      <c r="L5" s="43">
        <v>2024</v>
      </c>
      <c r="M5" s="43">
        <v>2025</v>
      </c>
      <c r="N5" s="43">
        <v>2026</v>
      </c>
      <c r="O5" s="43">
        <v>2027</v>
      </c>
      <c r="P5" s="43">
        <v>2028</v>
      </c>
      <c r="Q5" s="43">
        <v>2029</v>
      </c>
      <c r="R5" s="43">
        <v>2030</v>
      </c>
      <c r="S5" s="46" t="s">
        <v>69</v>
      </c>
      <c r="T5" s="46">
        <v>2023</v>
      </c>
      <c r="U5" s="46">
        <v>2024</v>
      </c>
      <c r="V5" s="46">
        <v>2025</v>
      </c>
      <c r="W5" s="46">
        <v>2026</v>
      </c>
      <c r="X5" s="39" t="s">
        <v>10</v>
      </c>
      <c r="Y5" s="40" t="s">
        <v>0</v>
      </c>
      <c r="Z5" s="43">
        <v>2019</v>
      </c>
      <c r="AA5" s="43">
        <v>2020</v>
      </c>
      <c r="AB5" s="43">
        <v>2021</v>
      </c>
      <c r="AC5" s="43">
        <v>2022</v>
      </c>
      <c r="AD5" s="43">
        <v>2023</v>
      </c>
      <c r="AE5" s="43">
        <v>2024</v>
      </c>
      <c r="AF5" s="43">
        <v>2025</v>
      </c>
      <c r="AG5" s="43">
        <v>2026</v>
      </c>
      <c r="AH5" s="43">
        <v>2027</v>
      </c>
      <c r="AI5" s="43">
        <v>2028</v>
      </c>
      <c r="AJ5" s="43">
        <v>2029</v>
      </c>
      <c r="AK5" s="43">
        <v>2030</v>
      </c>
    </row>
    <row r="6" spans="1:37" ht="15">
      <c r="A6" s="31" t="s">
        <v>32</v>
      </c>
      <c r="B6" s="32" t="s">
        <v>33</v>
      </c>
      <c r="C6" s="32" t="s">
        <v>9</v>
      </c>
      <c r="D6" s="42">
        <v>3</v>
      </c>
      <c r="E6" s="33" t="s">
        <v>34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4">
        <v>17</v>
      </c>
      <c r="S6" s="47"/>
      <c r="T6" s="47"/>
      <c r="U6" s="47"/>
      <c r="V6" s="47"/>
      <c r="W6" s="46"/>
      <c r="X6" s="33" t="s">
        <v>34</v>
      </c>
      <c r="Y6" s="44">
        <v>5</v>
      </c>
      <c r="Z6" s="44">
        <v>6</v>
      </c>
      <c r="AA6" s="44">
        <v>7</v>
      </c>
      <c r="AB6" s="44">
        <v>8</v>
      </c>
      <c r="AC6" s="44">
        <v>9</v>
      </c>
      <c r="AD6" s="44">
        <v>10</v>
      </c>
      <c r="AE6" s="44">
        <v>11</v>
      </c>
      <c r="AF6" s="44">
        <v>12</v>
      </c>
      <c r="AG6" s="44">
        <v>13</v>
      </c>
      <c r="AH6" s="44">
        <v>14</v>
      </c>
      <c r="AI6" s="44">
        <v>15</v>
      </c>
      <c r="AJ6" s="44">
        <v>16</v>
      </c>
      <c r="AK6" s="44">
        <v>17</v>
      </c>
    </row>
    <row r="7" spans="1:40" ht="36" customHeight="1">
      <c r="A7" s="43">
        <v>1</v>
      </c>
      <c r="B7" s="82" t="s">
        <v>54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53"/>
      <c r="S7" s="47"/>
      <c r="T7" s="47"/>
      <c r="U7" s="47"/>
      <c r="V7" s="47"/>
      <c r="W7" s="46"/>
      <c r="X7" s="82" t="s">
        <v>76</v>
      </c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4"/>
    </row>
    <row r="8" spans="1:37" ht="18.75" customHeight="1">
      <c r="A8" s="43">
        <v>2</v>
      </c>
      <c r="B8" s="106" t="s">
        <v>15</v>
      </c>
      <c r="C8" s="101" t="s">
        <v>37</v>
      </c>
      <c r="D8" s="101" t="s">
        <v>13</v>
      </c>
      <c r="E8" s="57" t="s">
        <v>0</v>
      </c>
      <c r="F8" s="58">
        <f>SUM(G8:R8)</f>
        <v>2366800.83269</v>
      </c>
      <c r="G8" s="58">
        <f aca="true" t="shared" si="0" ref="G8:R8">G9+G10+G11+G12</f>
        <v>169904.93269</v>
      </c>
      <c r="H8" s="58">
        <f t="shared" si="0"/>
        <v>176050.5</v>
      </c>
      <c r="I8" s="58">
        <f t="shared" si="0"/>
        <v>183375.6</v>
      </c>
      <c r="J8" s="58">
        <f>J9+J10+J11+J12</f>
        <v>202538.8</v>
      </c>
      <c r="K8" s="58">
        <f>K9+K10+K11+K12</f>
        <v>217845.8</v>
      </c>
      <c r="L8" s="58">
        <f>L9+L10+L11+L12</f>
        <v>233453.80000000002</v>
      </c>
      <c r="M8" s="252">
        <f>M9+M10+M11+M12</f>
        <v>225357.6</v>
      </c>
      <c r="N8" s="252">
        <f>N9+N10+N11+N12</f>
        <v>226062.59999999998</v>
      </c>
      <c r="O8" s="58">
        <f t="shared" si="0"/>
        <v>183052.8</v>
      </c>
      <c r="P8" s="58">
        <f t="shared" si="0"/>
        <v>183052.8</v>
      </c>
      <c r="Q8" s="58">
        <f t="shared" si="0"/>
        <v>183052.8</v>
      </c>
      <c r="R8" s="58">
        <f t="shared" si="0"/>
        <v>183052.8</v>
      </c>
      <c r="S8" s="72">
        <f>Y8-F8</f>
        <v>2328.7999999998137</v>
      </c>
      <c r="T8" s="72">
        <f>AD8-K8</f>
        <v>0</v>
      </c>
      <c r="U8" s="72">
        <f>AE8-L8</f>
        <v>2328.7999999999884</v>
      </c>
      <c r="V8" s="72">
        <f>AF8-M8</f>
        <v>0</v>
      </c>
      <c r="W8" s="72">
        <f>AG8-N8</f>
        <v>0</v>
      </c>
      <c r="X8" s="57" t="s">
        <v>0</v>
      </c>
      <c r="Y8" s="58">
        <f>SUM(Z8:AK8)</f>
        <v>2369129.63269</v>
      </c>
      <c r="Z8" s="58">
        <f aca="true" t="shared" si="1" ref="Z8:AK8">Z9+Z10+Z11+Z12</f>
        <v>169904.93269</v>
      </c>
      <c r="AA8" s="58">
        <f t="shared" si="1"/>
        <v>176050.5</v>
      </c>
      <c r="AB8" s="58">
        <f t="shared" si="1"/>
        <v>183375.6</v>
      </c>
      <c r="AC8" s="58">
        <f t="shared" si="1"/>
        <v>202538.8</v>
      </c>
      <c r="AD8" s="58">
        <f t="shared" si="1"/>
        <v>217845.8</v>
      </c>
      <c r="AE8" s="58">
        <f t="shared" si="1"/>
        <v>235782.6</v>
      </c>
      <c r="AF8" s="58">
        <f t="shared" si="1"/>
        <v>225357.6</v>
      </c>
      <c r="AG8" s="58">
        <f t="shared" si="1"/>
        <v>226062.59999999998</v>
      </c>
      <c r="AH8" s="59">
        <f t="shared" si="1"/>
        <v>183052.8</v>
      </c>
      <c r="AI8" s="59">
        <f t="shared" si="1"/>
        <v>183052.8</v>
      </c>
      <c r="AJ8" s="59">
        <f t="shared" si="1"/>
        <v>183052.8</v>
      </c>
      <c r="AK8" s="59">
        <f t="shared" si="1"/>
        <v>183052.8</v>
      </c>
    </row>
    <row r="9" spans="1:37" ht="37.5" customHeight="1">
      <c r="A9" s="43">
        <v>3</v>
      </c>
      <c r="B9" s="92"/>
      <c r="C9" s="100"/>
      <c r="D9" s="100"/>
      <c r="E9" s="57" t="s">
        <v>3</v>
      </c>
      <c r="F9" s="58">
        <f>SUM(G9:R9)</f>
        <v>122401.83269000001</v>
      </c>
      <c r="G9" s="58">
        <v>9350.03269</v>
      </c>
      <c r="H9" s="58">
        <v>8235.8</v>
      </c>
      <c r="I9" s="58">
        <v>8119.2</v>
      </c>
      <c r="J9" s="58">
        <f>8488.6+267.3+324.8</f>
        <v>9080.699999999999</v>
      </c>
      <c r="K9" s="58">
        <v>9837.5</v>
      </c>
      <c r="L9" s="58">
        <v>11007.3</v>
      </c>
      <c r="M9" s="252">
        <v>11826.1</v>
      </c>
      <c r="N9" s="252">
        <v>12494</v>
      </c>
      <c r="O9" s="58">
        <v>10612.8</v>
      </c>
      <c r="P9" s="58">
        <v>10612.8</v>
      </c>
      <c r="Q9" s="58">
        <v>10612.8</v>
      </c>
      <c r="R9" s="58">
        <v>10612.8</v>
      </c>
      <c r="S9" s="72">
        <f aca="true" t="shared" si="2" ref="S9:S72">Y9-F9</f>
        <v>0</v>
      </c>
      <c r="T9" s="72">
        <f aca="true" t="shared" si="3" ref="T9:U72">AD9-K9</f>
        <v>0</v>
      </c>
      <c r="U9" s="72">
        <f t="shared" si="3"/>
        <v>0</v>
      </c>
      <c r="V9" s="72">
        <f aca="true" t="shared" si="4" ref="V9:V72">AF9-M9</f>
        <v>0</v>
      </c>
      <c r="W9" s="72">
        <f aca="true" t="shared" si="5" ref="W9:W72">AG9-N9</f>
        <v>0</v>
      </c>
      <c r="X9" s="57" t="s">
        <v>3</v>
      </c>
      <c r="Y9" s="58">
        <f>SUM(Z9:AK9)</f>
        <v>122401.83269000001</v>
      </c>
      <c r="Z9" s="58">
        <v>9350.03269</v>
      </c>
      <c r="AA9" s="58">
        <v>8235.8</v>
      </c>
      <c r="AB9" s="58">
        <v>8119.2</v>
      </c>
      <c r="AC9" s="58">
        <f>8488.6+267.3+324.8</f>
        <v>9080.699999999999</v>
      </c>
      <c r="AD9" s="58">
        <f>9755.1+82.4</f>
        <v>9837.5</v>
      </c>
      <c r="AE9" s="58">
        <v>11007.3</v>
      </c>
      <c r="AF9" s="58">
        <v>11826.1</v>
      </c>
      <c r="AG9" s="58">
        <v>12494</v>
      </c>
      <c r="AH9" s="58">
        <v>10612.8</v>
      </c>
      <c r="AI9" s="58">
        <v>10612.8</v>
      </c>
      <c r="AJ9" s="58">
        <v>10612.8</v>
      </c>
      <c r="AK9" s="58">
        <v>10612.8</v>
      </c>
    </row>
    <row r="10" spans="1:37" ht="56.25" customHeight="1">
      <c r="A10" s="43">
        <v>4</v>
      </c>
      <c r="B10" s="92"/>
      <c r="C10" s="100"/>
      <c r="D10" s="100"/>
      <c r="E10" s="57" t="s">
        <v>1</v>
      </c>
      <c r="F10" s="58">
        <f>SUM(G10:R10)</f>
        <v>83703.4</v>
      </c>
      <c r="G10" s="58">
        <v>14981.9</v>
      </c>
      <c r="H10" s="58">
        <v>17761.5</v>
      </c>
      <c r="I10" s="58">
        <v>17149.4</v>
      </c>
      <c r="J10" s="58">
        <f>1728.6+14768.1+687.6-1367.4</f>
        <v>15816.9</v>
      </c>
      <c r="K10" s="58">
        <f>1784.6+761.7+90.7</f>
        <v>2637</v>
      </c>
      <c r="L10" s="58">
        <f>2152.3+576.1</f>
        <v>2728.4</v>
      </c>
      <c r="M10" s="58">
        <f>1980+613.5</f>
        <v>2593.5</v>
      </c>
      <c r="N10" s="58">
        <f>1980+650.8</f>
        <v>2630.8</v>
      </c>
      <c r="O10" s="58">
        <v>1851</v>
      </c>
      <c r="P10" s="58">
        <v>1851</v>
      </c>
      <c r="Q10" s="58">
        <v>1851</v>
      </c>
      <c r="R10" s="58">
        <v>1851</v>
      </c>
      <c r="S10" s="72">
        <f t="shared" si="2"/>
        <v>1842.5</v>
      </c>
      <c r="T10" s="72">
        <f t="shared" si="3"/>
        <v>0</v>
      </c>
      <c r="U10" s="72">
        <f t="shared" si="3"/>
        <v>1842.4999999999995</v>
      </c>
      <c r="V10" s="72">
        <f t="shared" si="4"/>
        <v>0</v>
      </c>
      <c r="W10" s="72">
        <f t="shared" si="5"/>
        <v>0</v>
      </c>
      <c r="X10" s="57" t="s">
        <v>1</v>
      </c>
      <c r="Y10" s="58">
        <f>SUM(Z10:AK10)</f>
        <v>85545.9</v>
      </c>
      <c r="Z10" s="58">
        <v>14981.9</v>
      </c>
      <c r="AA10" s="58">
        <v>17761.5</v>
      </c>
      <c r="AB10" s="58">
        <v>17149.4</v>
      </c>
      <c r="AC10" s="58">
        <f>1728.6+14768.1+687.6-1367.4</f>
        <v>15816.9</v>
      </c>
      <c r="AD10" s="58">
        <f>1784.6+761.7+90.7</f>
        <v>2637</v>
      </c>
      <c r="AE10" s="58">
        <v>4570.9</v>
      </c>
      <c r="AF10" s="58">
        <v>2593.5</v>
      </c>
      <c r="AG10" s="58">
        <v>2630.8</v>
      </c>
      <c r="AH10" s="58">
        <v>1851</v>
      </c>
      <c r="AI10" s="58">
        <v>1851</v>
      </c>
      <c r="AJ10" s="58">
        <v>1851</v>
      </c>
      <c r="AK10" s="58">
        <v>1851</v>
      </c>
    </row>
    <row r="11" spans="1:37" ht="37.5" customHeight="1">
      <c r="A11" s="43">
        <v>5</v>
      </c>
      <c r="B11" s="92"/>
      <c r="C11" s="100"/>
      <c r="D11" s="100"/>
      <c r="E11" s="57" t="s">
        <v>4</v>
      </c>
      <c r="F11" s="58">
        <f>SUM(G11:R11)</f>
        <v>2160695.6</v>
      </c>
      <c r="G11" s="58">
        <v>145573</v>
      </c>
      <c r="H11" s="58">
        <v>150053.2</v>
      </c>
      <c r="I11" s="58">
        <v>158107</v>
      </c>
      <c r="J11" s="58">
        <f>168846.2+1000+15+0.8+12457.9+46.5-4725.2</f>
        <v>177641.19999999998</v>
      </c>
      <c r="K11" s="58">
        <v>205371.3</v>
      </c>
      <c r="L11" s="58">
        <f>221718.1-2000</f>
        <v>219718.1</v>
      </c>
      <c r="M11" s="58">
        <f>211938-1000</f>
        <v>210938</v>
      </c>
      <c r="N11" s="58">
        <f>211937.8-1000</f>
        <v>210937.8</v>
      </c>
      <c r="O11" s="58">
        <v>170589</v>
      </c>
      <c r="P11" s="58">
        <v>170589</v>
      </c>
      <c r="Q11" s="58">
        <v>170589</v>
      </c>
      <c r="R11" s="58">
        <v>170589</v>
      </c>
      <c r="S11" s="72">
        <f t="shared" si="2"/>
        <v>486.29999999981374</v>
      </c>
      <c r="T11" s="72">
        <f t="shared" si="3"/>
        <v>0</v>
      </c>
      <c r="U11" s="72">
        <f t="shared" si="3"/>
        <v>486.29999999998836</v>
      </c>
      <c r="V11" s="72">
        <f t="shared" si="4"/>
        <v>0</v>
      </c>
      <c r="W11" s="72">
        <f t="shared" si="5"/>
        <v>0</v>
      </c>
      <c r="X11" s="57" t="s">
        <v>4</v>
      </c>
      <c r="Y11" s="58">
        <f>SUM(Z11:AK11)</f>
        <v>2161181.9</v>
      </c>
      <c r="Z11" s="58">
        <v>145573</v>
      </c>
      <c r="AA11" s="58">
        <v>150053.2</v>
      </c>
      <c r="AB11" s="58">
        <v>158107</v>
      </c>
      <c r="AC11" s="58">
        <f>168846.2+1000+15+0.8+12457.9+46.5-4725.2</f>
        <v>177641.19999999998</v>
      </c>
      <c r="AD11" s="58">
        <f>177048.8+143.6+31992.4-3813.5</f>
        <v>205371.3</v>
      </c>
      <c r="AE11" s="58">
        <v>220204.4</v>
      </c>
      <c r="AF11" s="58">
        <f>211938-1000</f>
        <v>210938</v>
      </c>
      <c r="AG11" s="58">
        <f>211937.8-1000</f>
        <v>210937.8</v>
      </c>
      <c r="AH11" s="58">
        <v>170589</v>
      </c>
      <c r="AI11" s="58">
        <v>170589</v>
      </c>
      <c r="AJ11" s="58">
        <v>170589</v>
      </c>
      <c r="AK11" s="58">
        <v>170589</v>
      </c>
    </row>
    <row r="12" spans="1:37" ht="60">
      <c r="A12" s="43">
        <v>6</v>
      </c>
      <c r="B12" s="92"/>
      <c r="C12" s="100"/>
      <c r="D12" s="103"/>
      <c r="E12" s="57" t="s">
        <v>50</v>
      </c>
      <c r="F12" s="58">
        <f>SUM(G12:R12)</f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72">
        <f t="shared" si="2"/>
        <v>0</v>
      </c>
      <c r="T12" s="72">
        <f t="shared" si="3"/>
        <v>0</v>
      </c>
      <c r="U12" s="72">
        <f t="shared" si="3"/>
        <v>0</v>
      </c>
      <c r="V12" s="72">
        <f t="shared" si="4"/>
        <v>0</v>
      </c>
      <c r="W12" s="72">
        <f t="shared" si="5"/>
        <v>0</v>
      </c>
      <c r="X12" s="57" t="s">
        <v>50</v>
      </c>
      <c r="Y12" s="58">
        <f>SUM(Z12:AK12)</f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</row>
    <row r="13" spans="1:37" ht="21.75" customHeight="1">
      <c r="A13" s="43">
        <v>7</v>
      </c>
      <c r="B13" s="92"/>
      <c r="C13" s="100"/>
      <c r="D13" s="101" t="s">
        <v>6</v>
      </c>
      <c r="E13" s="57" t="s">
        <v>0</v>
      </c>
      <c r="F13" s="58">
        <f>F14+F15+F16+F17</f>
        <v>296235.5</v>
      </c>
      <c r="G13" s="58">
        <f aca="true" t="shared" si="6" ref="G13:L13">G14+G15+G16+G17</f>
        <v>22240.3</v>
      </c>
      <c r="H13" s="58">
        <f t="shared" si="6"/>
        <v>23672.4</v>
      </c>
      <c r="I13" s="58">
        <f t="shared" si="6"/>
        <v>22391.3</v>
      </c>
      <c r="J13" s="58">
        <f t="shared" si="6"/>
        <v>22000</v>
      </c>
      <c r="K13" s="58">
        <f>K14+K15+K16+K17</f>
        <v>25539.5</v>
      </c>
      <c r="L13" s="58">
        <f t="shared" si="6"/>
        <v>30300</v>
      </c>
      <c r="M13" s="58">
        <f aca="true" t="shared" si="7" ref="M13:R13">L13</f>
        <v>30300</v>
      </c>
      <c r="N13" s="58">
        <f t="shared" si="7"/>
        <v>30300</v>
      </c>
      <c r="O13" s="58">
        <f t="shared" si="7"/>
        <v>30300</v>
      </c>
      <c r="P13" s="58">
        <f t="shared" si="7"/>
        <v>30300</v>
      </c>
      <c r="Q13" s="58">
        <f t="shared" si="7"/>
        <v>30300</v>
      </c>
      <c r="R13" s="58">
        <f t="shared" si="7"/>
        <v>30300</v>
      </c>
      <c r="S13" s="72">
        <f t="shared" si="2"/>
        <v>0</v>
      </c>
      <c r="T13" s="72">
        <f t="shared" si="3"/>
        <v>0</v>
      </c>
      <c r="U13" s="72">
        <f t="shared" si="3"/>
        <v>0</v>
      </c>
      <c r="V13" s="72">
        <f t="shared" si="4"/>
        <v>-300</v>
      </c>
      <c r="W13" s="72">
        <f t="shared" si="5"/>
        <v>-300</v>
      </c>
      <c r="X13" s="57" t="s">
        <v>0</v>
      </c>
      <c r="Y13" s="58">
        <f aca="true" t="shared" si="8" ref="Y13:AD13">Y14+Y15+Y16+Y17</f>
        <v>296235.5</v>
      </c>
      <c r="Z13" s="58">
        <f t="shared" si="8"/>
        <v>22240.3</v>
      </c>
      <c r="AA13" s="58">
        <f t="shared" si="8"/>
        <v>23672.4</v>
      </c>
      <c r="AB13" s="58">
        <f t="shared" si="8"/>
        <v>22391.3</v>
      </c>
      <c r="AC13" s="58">
        <f t="shared" si="8"/>
        <v>22000</v>
      </c>
      <c r="AD13" s="58">
        <f t="shared" si="8"/>
        <v>25539.5</v>
      </c>
      <c r="AE13" s="58">
        <f aca="true" t="shared" si="9" ref="AE13:AK13">AE14+AE15+AE16+AE17</f>
        <v>30300</v>
      </c>
      <c r="AF13" s="58">
        <f t="shared" si="9"/>
        <v>30000</v>
      </c>
      <c r="AG13" s="58">
        <f t="shared" si="9"/>
        <v>30000</v>
      </c>
      <c r="AH13" s="58">
        <f t="shared" si="9"/>
        <v>22523</v>
      </c>
      <c r="AI13" s="58">
        <f t="shared" si="9"/>
        <v>22523</v>
      </c>
      <c r="AJ13" s="58">
        <f t="shared" si="9"/>
        <v>22523</v>
      </c>
      <c r="AK13" s="58">
        <f t="shared" si="9"/>
        <v>22523</v>
      </c>
    </row>
    <row r="14" spans="1:37" ht="44.25" customHeight="1">
      <c r="A14" s="43">
        <v>8</v>
      </c>
      <c r="B14" s="92"/>
      <c r="C14" s="100"/>
      <c r="D14" s="100"/>
      <c r="E14" s="57" t="s">
        <v>3</v>
      </c>
      <c r="F14" s="58">
        <f>SUM(G14:R14)</f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72">
        <f t="shared" si="2"/>
        <v>0</v>
      </c>
      <c r="T14" s="72">
        <f t="shared" si="3"/>
        <v>0</v>
      </c>
      <c r="U14" s="72">
        <f t="shared" si="3"/>
        <v>0</v>
      </c>
      <c r="V14" s="72">
        <f t="shared" si="4"/>
        <v>0</v>
      </c>
      <c r="W14" s="72">
        <f t="shared" si="5"/>
        <v>0</v>
      </c>
      <c r="X14" s="57" t="s">
        <v>3</v>
      </c>
      <c r="Y14" s="58">
        <f>SUM(Z14:AK14)</f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</row>
    <row r="15" spans="1:37" ht="45">
      <c r="A15" s="43">
        <v>9</v>
      </c>
      <c r="B15" s="92"/>
      <c r="C15" s="100"/>
      <c r="D15" s="100"/>
      <c r="E15" s="57" t="s">
        <v>1</v>
      </c>
      <c r="F15" s="58">
        <f>SUM(G15:R15)</f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72">
        <f t="shared" si="2"/>
        <v>0</v>
      </c>
      <c r="T15" s="72">
        <f t="shared" si="3"/>
        <v>0</v>
      </c>
      <c r="U15" s="72">
        <f t="shared" si="3"/>
        <v>0</v>
      </c>
      <c r="V15" s="72">
        <f t="shared" si="4"/>
        <v>0</v>
      </c>
      <c r="W15" s="72">
        <f t="shared" si="5"/>
        <v>0</v>
      </c>
      <c r="X15" s="57" t="s">
        <v>1</v>
      </c>
      <c r="Y15" s="58">
        <f>SUM(Z15:AK15)</f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</row>
    <row r="16" spans="1:37" ht="45.75" customHeight="1">
      <c r="A16" s="43">
        <v>10</v>
      </c>
      <c r="B16" s="92"/>
      <c r="C16" s="100"/>
      <c r="D16" s="100"/>
      <c r="E16" s="57" t="s">
        <v>4</v>
      </c>
      <c r="F16" s="58">
        <f>SUM(G16:R16)</f>
        <v>296235.5</v>
      </c>
      <c r="G16" s="58">
        <v>22240.3</v>
      </c>
      <c r="H16" s="58">
        <v>23672.4</v>
      </c>
      <c r="I16" s="58">
        <v>22391.3</v>
      </c>
      <c r="J16" s="58">
        <v>22000</v>
      </c>
      <c r="K16" s="58">
        <f>22342.6+3196.9</f>
        <v>25539.5</v>
      </c>
      <c r="L16" s="58">
        <f>28300+2000</f>
        <v>30300</v>
      </c>
      <c r="M16" s="58">
        <f>29000+1000</f>
        <v>30000</v>
      </c>
      <c r="N16" s="58">
        <f>29000+1000</f>
        <v>30000</v>
      </c>
      <c r="O16" s="58">
        <v>22523</v>
      </c>
      <c r="P16" s="58">
        <v>22523</v>
      </c>
      <c r="Q16" s="58">
        <v>22523</v>
      </c>
      <c r="R16" s="58">
        <v>22523</v>
      </c>
      <c r="S16" s="72">
        <f t="shared" si="2"/>
        <v>0</v>
      </c>
      <c r="T16" s="72">
        <f t="shared" si="3"/>
        <v>0</v>
      </c>
      <c r="U16" s="72">
        <f t="shared" si="3"/>
        <v>0</v>
      </c>
      <c r="V16" s="72">
        <f t="shared" si="4"/>
        <v>0</v>
      </c>
      <c r="W16" s="72">
        <f t="shared" si="5"/>
        <v>0</v>
      </c>
      <c r="X16" s="57" t="s">
        <v>4</v>
      </c>
      <c r="Y16" s="58">
        <f>SUM(Z16:AK16)</f>
        <v>296235.5</v>
      </c>
      <c r="Z16" s="58">
        <v>22240.3</v>
      </c>
      <c r="AA16" s="58">
        <v>23672.4</v>
      </c>
      <c r="AB16" s="58">
        <v>22391.3</v>
      </c>
      <c r="AC16" s="58">
        <v>22000</v>
      </c>
      <c r="AD16" s="58">
        <f>22342.6+3196.9</f>
        <v>25539.5</v>
      </c>
      <c r="AE16" s="58">
        <f>28300+2000</f>
        <v>30300</v>
      </c>
      <c r="AF16" s="58">
        <f>29000+1000</f>
        <v>30000</v>
      </c>
      <c r="AG16" s="58">
        <f>29000+1000</f>
        <v>30000</v>
      </c>
      <c r="AH16" s="58">
        <v>22523</v>
      </c>
      <c r="AI16" s="58">
        <v>22523</v>
      </c>
      <c r="AJ16" s="58">
        <v>22523</v>
      </c>
      <c r="AK16" s="58">
        <v>22523</v>
      </c>
    </row>
    <row r="17" spans="1:37" ht="60">
      <c r="A17" s="43">
        <v>11</v>
      </c>
      <c r="B17" s="92"/>
      <c r="C17" s="100"/>
      <c r="D17" s="103"/>
      <c r="E17" s="57" t="s">
        <v>50</v>
      </c>
      <c r="F17" s="58">
        <f>SUM(G17:R17)</f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f aca="true" t="shared" si="10" ref="M17:R17">L17</f>
        <v>0</v>
      </c>
      <c r="N17" s="58">
        <f t="shared" si="10"/>
        <v>0</v>
      </c>
      <c r="O17" s="58">
        <f t="shared" si="10"/>
        <v>0</v>
      </c>
      <c r="P17" s="58">
        <f t="shared" si="10"/>
        <v>0</v>
      </c>
      <c r="Q17" s="58">
        <f t="shared" si="10"/>
        <v>0</v>
      </c>
      <c r="R17" s="58">
        <f t="shared" si="10"/>
        <v>0</v>
      </c>
      <c r="S17" s="72">
        <f t="shared" si="2"/>
        <v>0</v>
      </c>
      <c r="T17" s="72">
        <f t="shared" si="3"/>
        <v>0</v>
      </c>
      <c r="U17" s="72">
        <f t="shared" si="3"/>
        <v>0</v>
      </c>
      <c r="V17" s="72">
        <f t="shared" si="4"/>
        <v>0</v>
      </c>
      <c r="W17" s="72">
        <f t="shared" si="5"/>
        <v>0</v>
      </c>
      <c r="X17" s="57" t="s">
        <v>50</v>
      </c>
      <c r="Y17" s="58">
        <f>SUM(Z17:AK17)</f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f aca="true" t="shared" si="11" ref="AF17:AK17">AE17</f>
        <v>0</v>
      </c>
      <c r="AG17" s="58">
        <f t="shared" si="11"/>
        <v>0</v>
      </c>
      <c r="AH17" s="58">
        <f t="shared" si="11"/>
        <v>0</v>
      </c>
      <c r="AI17" s="58">
        <f t="shared" si="11"/>
        <v>0</v>
      </c>
      <c r="AJ17" s="58">
        <f t="shared" si="11"/>
        <v>0</v>
      </c>
      <c r="AK17" s="58">
        <f t="shared" si="11"/>
        <v>0</v>
      </c>
    </row>
    <row r="18" spans="1:37" ht="20.25" customHeight="1">
      <c r="A18" s="43">
        <v>12</v>
      </c>
      <c r="B18" s="92"/>
      <c r="C18" s="100"/>
      <c r="D18" s="101" t="s">
        <v>55</v>
      </c>
      <c r="E18" s="57" t="s">
        <v>0</v>
      </c>
      <c r="F18" s="58">
        <f>F19+F20+F21+F22</f>
        <v>916518.2999999999</v>
      </c>
      <c r="G18" s="58">
        <f aca="true" t="shared" si="12" ref="G18:L18">G19+G20+G21+G22</f>
        <v>49173</v>
      </c>
      <c r="H18" s="58">
        <f t="shared" si="12"/>
        <v>50995.7</v>
      </c>
      <c r="I18" s="58">
        <f t="shared" si="12"/>
        <v>53117.4</v>
      </c>
      <c r="J18" s="58">
        <f>J19+J20+J21+J22</f>
        <v>63312.7</v>
      </c>
      <c r="K18" s="58">
        <f t="shared" si="12"/>
        <v>94119.5</v>
      </c>
      <c r="L18" s="58">
        <f t="shared" si="12"/>
        <v>99800</v>
      </c>
      <c r="M18" s="58">
        <f aca="true" t="shared" si="13" ref="M18:R18">M19+M20+M21+M22</f>
        <v>93000</v>
      </c>
      <c r="N18" s="58">
        <f t="shared" si="13"/>
        <v>93000</v>
      </c>
      <c r="O18" s="58">
        <f t="shared" si="13"/>
        <v>80000</v>
      </c>
      <c r="P18" s="58">
        <f t="shared" si="13"/>
        <v>80000</v>
      </c>
      <c r="Q18" s="58">
        <f t="shared" si="13"/>
        <v>80000</v>
      </c>
      <c r="R18" s="58">
        <f t="shared" si="13"/>
        <v>80000</v>
      </c>
      <c r="S18" s="72">
        <f t="shared" si="2"/>
        <v>162.59999999997672</v>
      </c>
      <c r="T18" s="72">
        <f t="shared" si="3"/>
        <v>0</v>
      </c>
      <c r="U18" s="72">
        <f t="shared" si="3"/>
        <v>162.60000000000582</v>
      </c>
      <c r="V18" s="72">
        <f t="shared" si="4"/>
        <v>0</v>
      </c>
      <c r="W18" s="72">
        <f t="shared" si="5"/>
        <v>0</v>
      </c>
      <c r="X18" s="57" t="s">
        <v>0</v>
      </c>
      <c r="Y18" s="58">
        <f>Y19+Y20+Y21+Y22</f>
        <v>916680.8999999999</v>
      </c>
      <c r="Z18" s="58">
        <f>Z19+Z20+Z21+Z22</f>
        <v>49173</v>
      </c>
      <c r="AA18" s="58">
        <f>AA19+AA20+AA21+AA22</f>
        <v>50995.7</v>
      </c>
      <c r="AB18" s="58">
        <f>AB19+AB20+AB21+AB22</f>
        <v>53117.4</v>
      </c>
      <c r="AC18" s="58">
        <f>AC19+AC20+AC21+AC22</f>
        <v>63312.7</v>
      </c>
      <c r="AD18" s="58">
        <f aca="true" t="shared" si="14" ref="AD18:AK18">AD19+AD20+AD21+AD22</f>
        <v>94119.5</v>
      </c>
      <c r="AE18" s="58">
        <f t="shared" si="14"/>
        <v>99962.6</v>
      </c>
      <c r="AF18" s="58">
        <f t="shared" si="14"/>
        <v>93000</v>
      </c>
      <c r="AG18" s="58">
        <f t="shared" si="14"/>
        <v>93000</v>
      </c>
      <c r="AH18" s="58">
        <f t="shared" si="14"/>
        <v>80000</v>
      </c>
      <c r="AI18" s="58">
        <f t="shared" si="14"/>
        <v>80000</v>
      </c>
      <c r="AJ18" s="58">
        <f t="shared" si="14"/>
        <v>80000</v>
      </c>
      <c r="AK18" s="58">
        <f t="shared" si="14"/>
        <v>80000</v>
      </c>
    </row>
    <row r="19" spans="1:37" ht="37.5" customHeight="1">
      <c r="A19" s="43">
        <v>13</v>
      </c>
      <c r="B19" s="92"/>
      <c r="C19" s="100"/>
      <c r="D19" s="100"/>
      <c r="E19" s="57" t="s">
        <v>3</v>
      </c>
      <c r="F19" s="58">
        <f>SUM(G19:R19)</f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f aca="true" t="shared" si="15" ref="M19:R22">L19</f>
        <v>0</v>
      </c>
      <c r="N19" s="58">
        <f t="shared" si="15"/>
        <v>0</v>
      </c>
      <c r="O19" s="58">
        <f t="shared" si="15"/>
        <v>0</v>
      </c>
      <c r="P19" s="58">
        <f t="shared" si="15"/>
        <v>0</v>
      </c>
      <c r="Q19" s="58">
        <f t="shared" si="15"/>
        <v>0</v>
      </c>
      <c r="R19" s="58">
        <f t="shared" si="15"/>
        <v>0</v>
      </c>
      <c r="S19" s="72">
        <f t="shared" si="2"/>
        <v>0</v>
      </c>
      <c r="T19" s="72">
        <f t="shared" si="3"/>
        <v>0</v>
      </c>
      <c r="U19" s="72">
        <f t="shared" si="3"/>
        <v>0</v>
      </c>
      <c r="V19" s="72">
        <f t="shared" si="4"/>
        <v>0</v>
      </c>
      <c r="W19" s="72">
        <f t="shared" si="5"/>
        <v>0</v>
      </c>
      <c r="X19" s="57" t="s">
        <v>3</v>
      </c>
      <c r="Y19" s="58">
        <f>SUM(Z19:AK19)</f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f aca="true" t="shared" si="16" ref="AF19:AK20">AE19</f>
        <v>0</v>
      </c>
      <c r="AG19" s="58">
        <f t="shared" si="16"/>
        <v>0</v>
      </c>
      <c r="AH19" s="58">
        <f t="shared" si="16"/>
        <v>0</v>
      </c>
      <c r="AI19" s="58">
        <f t="shared" si="16"/>
        <v>0</v>
      </c>
      <c r="AJ19" s="58">
        <f t="shared" si="16"/>
        <v>0</v>
      </c>
      <c r="AK19" s="58">
        <f t="shared" si="16"/>
        <v>0</v>
      </c>
    </row>
    <row r="20" spans="1:37" ht="45">
      <c r="A20" s="43">
        <v>14</v>
      </c>
      <c r="B20" s="92"/>
      <c r="C20" s="100"/>
      <c r="D20" s="100"/>
      <c r="E20" s="57" t="s">
        <v>1</v>
      </c>
      <c r="F20" s="58">
        <f>SUM(G20:R20)</f>
        <v>33.6</v>
      </c>
      <c r="G20" s="58">
        <v>0</v>
      </c>
      <c r="H20" s="58">
        <v>0</v>
      </c>
      <c r="I20" s="58">
        <v>0</v>
      </c>
      <c r="J20" s="58">
        <v>33.6</v>
      </c>
      <c r="K20" s="58">
        <v>0</v>
      </c>
      <c r="L20" s="58">
        <v>0</v>
      </c>
      <c r="M20" s="58">
        <f t="shared" si="15"/>
        <v>0</v>
      </c>
      <c r="N20" s="58">
        <f t="shared" si="15"/>
        <v>0</v>
      </c>
      <c r="O20" s="58">
        <f t="shared" si="15"/>
        <v>0</v>
      </c>
      <c r="P20" s="58">
        <f t="shared" si="15"/>
        <v>0</v>
      </c>
      <c r="Q20" s="58">
        <f t="shared" si="15"/>
        <v>0</v>
      </c>
      <c r="R20" s="58">
        <f t="shared" si="15"/>
        <v>0</v>
      </c>
      <c r="S20" s="72">
        <f t="shared" si="2"/>
        <v>162.6</v>
      </c>
      <c r="T20" s="72">
        <f t="shared" si="3"/>
        <v>0</v>
      </c>
      <c r="U20" s="72">
        <f t="shared" si="3"/>
        <v>162.6</v>
      </c>
      <c r="V20" s="72">
        <f t="shared" si="4"/>
        <v>0</v>
      </c>
      <c r="W20" s="72">
        <f t="shared" si="5"/>
        <v>0</v>
      </c>
      <c r="X20" s="57" t="s">
        <v>1</v>
      </c>
      <c r="Y20" s="58">
        <f>SUM(Z20:AK20)</f>
        <v>196.2</v>
      </c>
      <c r="Z20" s="58">
        <v>0</v>
      </c>
      <c r="AA20" s="58">
        <v>0</v>
      </c>
      <c r="AB20" s="58">
        <v>0</v>
      </c>
      <c r="AC20" s="58">
        <v>33.6</v>
      </c>
      <c r="AD20" s="58">
        <v>0</v>
      </c>
      <c r="AE20" s="58">
        <v>162.6</v>
      </c>
      <c r="AF20" s="58">
        <v>0</v>
      </c>
      <c r="AG20" s="58">
        <f t="shared" si="16"/>
        <v>0</v>
      </c>
      <c r="AH20" s="58">
        <f t="shared" si="16"/>
        <v>0</v>
      </c>
      <c r="AI20" s="58">
        <f t="shared" si="16"/>
        <v>0</v>
      </c>
      <c r="AJ20" s="58">
        <f t="shared" si="16"/>
        <v>0</v>
      </c>
      <c r="AK20" s="58">
        <f t="shared" si="16"/>
        <v>0</v>
      </c>
    </row>
    <row r="21" spans="1:37" ht="42" customHeight="1">
      <c r="A21" s="43">
        <v>15</v>
      </c>
      <c r="B21" s="92"/>
      <c r="C21" s="100"/>
      <c r="D21" s="100"/>
      <c r="E21" s="57" t="s">
        <v>2</v>
      </c>
      <c r="F21" s="58">
        <f>SUM(G21:R21)</f>
        <v>916484.7</v>
      </c>
      <c r="G21" s="58">
        <v>49173</v>
      </c>
      <c r="H21" s="58">
        <v>50995.7</v>
      </c>
      <c r="I21" s="58">
        <v>53117.4</v>
      </c>
      <c r="J21" s="58">
        <v>63279.1</v>
      </c>
      <c r="K21" s="252">
        <v>94119.5</v>
      </c>
      <c r="L21" s="58">
        <v>99800</v>
      </c>
      <c r="M21" s="58">
        <v>93000</v>
      </c>
      <c r="N21" s="58">
        <v>93000</v>
      </c>
      <c r="O21" s="58">
        <v>80000</v>
      </c>
      <c r="P21" s="58">
        <v>80000</v>
      </c>
      <c r="Q21" s="58">
        <v>80000</v>
      </c>
      <c r="R21" s="58">
        <v>80000</v>
      </c>
      <c r="S21" s="72">
        <f t="shared" si="2"/>
        <v>0</v>
      </c>
      <c r="T21" s="72">
        <f t="shared" si="3"/>
        <v>0</v>
      </c>
      <c r="U21" s="72">
        <f t="shared" si="3"/>
        <v>0</v>
      </c>
      <c r="V21" s="72">
        <f t="shared" si="4"/>
        <v>0</v>
      </c>
      <c r="W21" s="72">
        <f t="shared" si="5"/>
        <v>0</v>
      </c>
      <c r="X21" s="57" t="s">
        <v>2</v>
      </c>
      <c r="Y21" s="58">
        <f>SUM(Z21:AK21)</f>
        <v>916484.7</v>
      </c>
      <c r="Z21" s="58">
        <v>49173</v>
      </c>
      <c r="AA21" s="58">
        <v>50995.7</v>
      </c>
      <c r="AB21" s="58">
        <v>53117.4</v>
      </c>
      <c r="AC21" s="58">
        <v>63279.1</v>
      </c>
      <c r="AD21" s="58">
        <f>80796.8+3000+8081.7+2241</f>
        <v>94119.5</v>
      </c>
      <c r="AE21" s="58">
        <v>99800</v>
      </c>
      <c r="AF21" s="58">
        <v>93000</v>
      </c>
      <c r="AG21" s="58">
        <v>93000</v>
      </c>
      <c r="AH21" s="58">
        <v>80000</v>
      </c>
      <c r="AI21" s="58">
        <v>80000</v>
      </c>
      <c r="AJ21" s="58">
        <v>80000</v>
      </c>
      <c r="AK21" s="58">
        <v>80000</v>
      </c>
    </row>
    <row r="22" spans="1:37" ht="56.25" customHeight="1">
      <c r="A22" s="43">
        <v>16</v>
      </c>
      <c r="B22" s="93"/>
      <c r="C22" s="103"/>
      <c r="D22" s="103"/>
      <c r="E22" s="57" t="s">
        <v>50</v>
      </c>
      <c r="F22" s="58">
        <f>SUM(G22:R22)</f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f t="shared" si="15"/>
        <v>0</v>
      </c>
      <c r="N22" s="58">
        <f t="shared" si="15"/>
        <v>0</v>
      </c>
      <c r="O22" s="58">
        <f t="shared" si="15"/>
        <v>0</v>
      </c>
      <c r="P22" s="58">
        <f t="shared" si="15"/>
        <v>0</v>
      </c>
      <c r="Q22" s="58">
        <f t="shared" si="15"/>
        <v>0</v>
      </c>
      <c r="R22" s="58">
        <f t="shared" si="15"/>
        <v>0</v>
      </c>
      <c r="S22" s="72">
        <f t="shared" si="2"/>
        <v>0</v>
      </c>
      <c r="T22" s="72">
        <f t="shared" si="3"/>
        <v>0</v>
      </c>
      <c r="U22" s="72">
        <f t="shared" si="3"/>
        <v>0</v>
      </c>
      <c r="V22" s="72">
        <f t="shared" si="4"/>
        <v>0</v>
      </c>
      <c r="W22" s="72">
        <f t="shared" si="5"/>
        <v>0</v>
      </c>
      <c r="X22" s="57" t="s">
        <v>50</v>
      </c>
      <c r="Y22" s="58">
        <f>SUM(Z22:AK22)</f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f aca="true" t="shared" si="17" ref="AF22:AK22">AE22</f>
        <v>0</v>
      </c>
      <c r="AG22" s="58">
        <f t="shared" si="17"/>
        <v>0</v>
      </c>
      <c r="AH22" s="58">
        <f t="shared" si="17"/>
        <v>0</v>
      </c>
      <c r="AI22" s="58">
        <f t="shared" si="17"/>
        <v>0</v>
      </c>
      <c r="AJ22" s="58">
        <f t="shared" si="17"/>
        <v>0</v>
      </c>
      <c r="AK22" s="58">
        <f t="shared" si="17"/>
        <v>0</v>
      </c>
    </row>
    <row r="23" spans="1:37" ht="21.75" customHeight="1">
      <c r="A23" s="43">
        <v>17</v>
      </c>
      <c r="B23" s="107" t="s">
        <v>24</v>
      </c>
      <c r="C23" s="100" t="s">
        <v>25</v>
      </c>
      <c r="D23" s="101" t="s">
        <v>21</v>
      </c>
      <c r="E23" s="57" t="s">
        <v>0</v>
      </c>
      <c r="F23" s="58">
        <f>F24+F25+F26+F27</f>
        <v>166101.90000000002</v>
      </c>
      <c r="G23" s="58">
        <f aca="true" t="shared" si="18" ref="G23:R23">G24+G25+G26+G27</f>
        <v>41328.3</v>
      </c>
      <c r="H23" s="58">
        <f t="shared" si="18"/>
        <v>46173.3</v>
      </c>
      <c r="I23" s="58">
        <f t="shared" si="18"/>
        <v>38482</v>
      </c>
      <c r="J23" s="58">
        <f t="shared" si="18"/>
        <v>40118.3</v>
      </c>
      <c r="K23" s="58">
        <f t="shared" si="18"/>
        <v>0</v>
      </c>
      <c r="L23" s="58">
        <f t="shared" si="18"/>
        <v>0</v>
      </c>
      <c r="M23" s="58">
        <f t="shared" si="18"/>
        <v>0</v>
      </c>
      <c r="N23" s="58">
        <f t="shared" si="18"/>
        <v>0</v>
      </c>
      <c r="O23" s="58">
        <f t="shared" si="18"/>
        <v>0</v>
      </c>
      <c r="P23" s="58">
        <f t="shared" si="18"/>
        <v>0</v>
      </c>
      <c r="Q23" s="58">
        <f t="shared" si="18"/>
        <v>0</v>
      </c>
      <c r="R23" s="58">
        <f t="shared" si="18"/>
        <v>0</v>
      </c>
      <c r="S23" s="72">
        <f t="shared" si="2"/>
        <v>0</v>
      </c>
      <c r="T23" s="72">
        <f t="shared" si="3"/>
        <v>0</v>
      </c>
      <c r="U23" s="72">
        <f t="shared" si="3"/>
        <v>0</v>
      </c>
      <c r="V23" s="72">
        <f t="shared" si="4"/>
        <v>0</v>
      </c>
      <c r="W23" s="72">
        <f t="shared" si="5"/>
        <v>0</v>
      </c>
      <c r="X23" s="57" t="s">
        <v>0</v>
      </c>
      <c r="Y23" s="58">
        <f>Y24+Y25+Y26+Y27</f>
        <v>166101.90000000002</v>
      </c>
      <c r="Z23" s="58">
        <f aca="true" t="shared" si="19" ref="Z23:AK23">Z24+Z25+Z26+Z27</f>
        <v>41328.3</v>
      </c>
      <c r="AA23" s="58">
        <f t="shared" si="19"/>
        <v>46173.3</v>
      </c>
      <c r="AB23" s="58">
        <f t="shared" si="19"/>
        <v>38482</v>
      </c>
      <c r="AC23" s="58">
        <f t="shared" si="19"/>
        <v>40118.3</v>
      </c>
      <c r="AD23" s="58">
        <f t="shared" si="19"/>
        <v>0</v>
      </c>
      <c r="AE23" s="58">
        <f t="shared" si="19"/>
        <v>0</v>
      </c>
      <c r="AF23" s="58">
        <f t="shared" si="19"/>
        <v>0</v>
      </c>
      <c r="AG23" s="58">
        <f t="shared" si="19"/>
        <v>0</v>
      </c>
      <c r="AH23" s="58">
        <f t="shared" si="19"/>
        <v>0</v>
      </c>
      <c r="AI23" s="58">
        <f t="shared" si="19"/>
        <v>0</v>
      </c>
      <c r="AJ23" s="58">
        <f t="shared" si="19"/>
        <v>0</v>
      </c>
      <c r="AK23" s="58">
        <f t="shared" si="19"/>
        <v>0</v>
      </c>
    </row>
    <row r="24" spans="1:37" ht="38.25" customHeight="1">
      <c r="A24" s="43">
        <v>18</v>
      </c>
      <c r="B24" s="92"/>
      <c r="C24" s="100"/>
      <c r="D24" s="100"/>
      <c r="E24" s="57" t="s">
        <v>3</v>
      </c>
      <c r="F24" s="58">
        <f>SUM(G24:R24)</f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72">
        <f t="shared" si="2"/>
        <v>0</v>
      </c>
      <c r="T24" s="72">
        <f t="shared" si="3"/>
        <v>0</v>
      </c>
      <c r="U24" s="72">
        <f t="shared" si="3"/>
        <v>0</v>
      </c>
      <c r="V24" s="72">
        <f t="shared" si="4"/>
        <v>0</v>
      </c>
      <c r="W24" s="72">
        <f t="shared" si="5"/>
        <v>0</v>
      </c>
      <c r="X24" s="57" t="s">
        <v>3</v>
      </c>
      <c r="Y24" s="58">
        <f>SUM(Z24:AK24)</f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</row>
    <row r="25" spans="1:37" ht="55.5" customHeight="1">
      <c r="A25" s="43">
        <v>19</v>
      </c>
      <c r="B25" s="92"/>
      <c r="C25" s="100"/>
      <c r="D25" s="100"/>
      <c r="E25" s="57" t="s">
        <v>1</v>
      </c>
      <c r="F25" s="58">
        <f>SUM(G25:R25)</f>
        <v>166101.90000000002</v>
      </c>
      <c r="G25" s="58">
        <v>41328.3</v>
      </c>
      <c r="H25" s="58">
        <v>46173.3</v>
      </c>
      <c r="I25" s="58">
        <v>38482</v>
      </c>
      <c r="J25" s="58">
        <f>40852-733.7</f>
        <v>40118.3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72">
        <f t="shared" si="2"/>
        <v>0</v>
      </c>
      <c r="T25" s="72">
        <f t="shared" si="3"/>
        <v>0</v>
      </c>
      <c r="U25" s="72">
        <f t="shared" si="3"/>
        <v>0</v>
      </c>
      <c r="V25" s="72">
        <f t="shared" si="4"/>
        <v>0</v>
      </c>
      <c r="W25" s="72">
        <f t="shared" si="5"/>
        <v>0</v>
      </c>
      <c r="X25" s="57" t="s">
        <v>1</v>
      </c>
      <c r="Y25" s="58">
        <f>SUM(Z25:AK25)</f>
        <v>166101.90000000002</v>
      </c>
      <c r="Z25" s="58">
        <v>41328.3</v>
      </c>
      <c r="AA25" s="58">
        <v>46173.3</v>
      </c>
      <c r="AB25" s="58">
        <v>38482</v>
      </c>
      <c r="AC25" s="58">
        <f>40852-733.7</f>
        <v>40118.3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</row>
    <row r="26" spans="1:37" ht="30">
      <c r="A26" s="43">
        <v>20</v>
      </c>
      <c r="B26" s="92"/>
      <c r="C26" s="100"/>
      <c r="D26" s="100"/>
      <c r="E26" s="57" t="s">
        <v>2</v>
      </c>
      <c r="F26" s="58">
        <f>SUM(G26:R26)</f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f aca="true" t="shared" si="20" ref="M26:R27">L26</f>
        <v>0</v>
      </c>
      <c r="N26" s="58">
        <f t="shared" si="20"/>
        <v>0</v>
      </c>
      <c r="O26" s="58">
        <f t="shared" si="20"/>
        <v>0</v>
      </c>
      <c r="P26" s="58">
        <f t="shared" si="20"/>
        <v>0</v>
      </c>
      <c r="Q26" s="58">
        <f t="shared" si="20"/>
        <v>0</v>
      </c>
      <c r="R26" s="58">
        <f t="shared" si="20"/>
        <v>0</v>
      </c>
      <c r="S26" s="72">
        <f t="shared" si="2"/>
        <v>0</v>
      </c>
      <c r="T26" s="72">
        <f t="shared" si="3"/>
        <v>0</v>
      </c>
      <c r="U26" s="72">
        <f t="shared" si="3"/>
        <v>0</v>
      </c>
      <c r="V26" s="72">
        <f t="shared" si="4"/>
        <v>0</v>
      </c>
      <c r="W26" s="72">
        <f t="shared" si="5"/>
        <v>0</v>
      </c>
      <c r="X26" s="57" t="s">
        <v>2</v>
      </c>
      <c r="Y26" s="58">
        <f>SUM(Z26:AK26)</f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f aca="true" t="shared" si="21" ref="AF26:AK27">AE26</f>
        <v>0</v>
      </c>
      <c r="AG26" s="58">
        <f t="shared" si="21"/>
        <v>0</v>
      </c>
      <c r="AH26" s="58">
        <f t="shared" si="21"/>
        <v>0</v>
      </c>
      <c r="AI26" s="58">
        <f t="shared" si="21"/>
        <v>0</v>
      </c>
      <c r="AJ26" s="58">
        <f t="shared" si="21"/>
        <v>0</v>
      </c>
      <c r="AK26" s="58">
        <f t="shared" si="21"/>
        <v>0</v>
      </c>
    </row>
    <row r="27" spans="1:37" ht="60">
      <c r="A27" s="43">
        <v>21</v>
      </c>
      <c r="B27" s="93"/>
      <c r="C27" s="103"/>
      <c r="D27" s="103"/>
      <c r="E27" s="57" t="s">
        <v>50</v>
      </c>
      <c r="F27" s="58">
        <f>SUM(G27:R27)</f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f t="shared" si="20"/>
        <v>0</v>
      </c>
      <c r="N27" s="58">
        <f t="shared" si="20"/>
        <v>0</v>
      </c>
      <c r="O27" s="58">
        <f t="shared" si="20"/>
        <v>0</v>
      </c>
      <c r="P27" s="58">
        <f t="shared" si="20"/>
        <v>0</v>
      </c>
      <c r="Q27" s="58">
        <f t="shared" si="20"/>
        <v>0</v>
      </c>
      <c r="R27" s="58">
        <f t="shared" si="20"/>
        <v>0</v>
      </c>
      <c r="S27" s="72">
        <f t="shared" si="2"/>
        <v>0</v>
      </c>
      <c r="T27" s="72">
        <f t="shared" si="3"/>
        <v>0</v>
      </c>
      <c r="U27" s="72">
        <f t="shared" si="3"/>
        <v>0</v>
      </c>
      <c r="V27" s="72">
        <f t="shared" si="4"/>
        <v>0</v>
      </c>
      <c r="W27" s="72">
        <f t="shared" si="5"/>
        <v>0</v>
      </c>
      <c r="X27" s="57" t="s">
        <v>50</v>
      </c>
      <c r="Y27" s="58">
        <f>SUM(Z27:AK27)</f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f t="shared" si="21"/>
        <v>0</v>
      </c>
      <c r="AG27" s="58">
        <f t="shared" si="21"/>
        <v>0</v>
      </c>
      <c r="AH27" s="58">
        <f t="shared" si="21"/>
        <v>0</v>
      </c>
      <c r="AI27" s="58">
        <f t="shared" si="21"/>
        <v>0</v>
      </c>
      <c r="AJ27" s="58">
        <f t="shared" si="21"/>
        <v>0</v>
      </c>
      <c r="AK27" s="58">
        <f t="shared" si="21"/>
        <v>0</v>
      </c>
    </row>
    <row r="28" spans="1:37" ht="18.75" customHeight="1">
      <c r="A28" s="43">
        <v>22</v>
      </c>
      <c r="B28" s="159"/>
      <c r="C28" s="101" t="s">
        <v>56</v>
      </c>
      <c r="D28" s="159"/>
      <c r="E28" s="61" t="s">
        <v>0</v>
      </c>
      <c r="F28" s="58">
        <f>F29+F30+F31+F32</f>
        <v>3745656.53269</v>
      </c>
      <c r="G28" s="58">
        <f>G29+G30+G31+G32</f>
        <v>282646.53269</v>
      </c>
      <c r="H28" s="58">
        <f>H29+H30+H31+H32</f>
        <v>296891.9</v>
      </c>
      <c r="I28" s="58">
        <f aca="true" t="shared" si="22" ref="I28:R28">I29+I30+I31+I32</f>
        <v>297366.3</v>
      </c>
      <c r="J28" s="58">
        <f>J29+J30+J31+J32</f>
        <v>327969.8</v>
      </c>
      <c r="K28" s="252">
        <f t="shared" si="22"/>
        <v>337504.8</v>
      </c>
      <c r="L28" s="58">
        <f t="shared" si="22"/>
        <v>363553.8</v>
      </c>
      <c r="M28" s="58">
        <f t="shared" si="22"/>
        <v>348357.6</v>
      </c>
      <c r="N28" s="58">
        <f t="shared" si="22"/>
        <v>349062.6</v>
      </c>
      <c r="O28" s="58">
        <f t="shared" si="22"/>
        <v>285575.8</v>
      </c>
      <c r="P28" s="58">
        <f t="shared" si="22"/>
        <v>285575.8</v>
      </c>
      <c r="Q28" s="58">
        <f t="shared" si="22"/>
        <v>285575.8</v>
      </c>
      <c r="R28" s="58">
        <f t="shared" si="22"/>
        <v>285575.8</v>
      </c>
      <c r="S28" s="72">
        <f t="shared" si="2"/>
        <v>2491.4000000003725</v>
      </c>
      <c r="T28" s="72">
        <f t="shared" si="3"/>
        <v>0</v>
      </c>
      <c r="U28" s="72">
        <f t="shared" si="3"/>
        <v>2491.4000000000233</v>
      </c>
      <c r="V28" s="72">
        <f t="shared" si="4"/>
        <v>0</v>
      </c>
      <c r="W28" s="72">
        <f t="shared" si="5"/>
        <v>0</v>
      </c>
      <c r="X28" s="61" t="s">
        <v>0</v>
      </c>
      <c r="Y28" s="58">
        <f>Y29+Y30+Y31+Y32</f>
        <v>3748147.93269</v>
      </c>
      <c r="Z28" s="58">
        <f>Z29+Z30+Z31+Z32</f>
        <v>282646.53269</v>
      </c>
      <c r="AA28" s="58">
        <f>AA29+AA30+AA31+AA32</f>
        <v>296891.9</v>
      </c>
      <c r="AB28" s="58">
        <f>AB29+AB30+AB31+AB32</f>
        <v>297366.3</v>
      </c>
      <c r="AC28" s="58">
        <f>AC29+AC30+AC31+AC32</f>
        <v>327969.8</v>
      </c>
      <c r="AD28" s="58">
        <f aca="true" t="shared" si="23" ref="AD28:AK28">AD29+AD30+AD31+AD32</f>
        <v>337504.8</v>
      </c>
      <c r="AE28" s="58">
        <f t="shared" si="23"/>
        <v>366045.2</v>
      </c>
      <c r="AF28" s="58">
        <f t="shared" si="23"/>
        <v>348357.6</v>
      </c>
      <c r="AG28" s="58">
        <f t="shared" si="23"/>
        <v>349062.6</v>
      </c>
      <c r="AH28" s="58">
        <f t="shared" si="23"/>
        <v>285575.8</v>
      </c>
      <c r="AI28" s="58">
        <f t="shared" si="23"/>
        <v>285575.8</v>
      </c>
      <c r="AJ28" s="58">
        <f t="shared" si="23"/>
        <v>285575.8</v>
      </c>
      <c r="AK28" s="58">
        <f t="shared" si="23"/>
        <v>285575.8</v>
      </c>
    </row>
    <row r="29" spans="1:37" ht="37.5" customHeight="1">
      <c r="A29" s="43">
        <v>23</v>
      </c>
      <c r="B29" s="160"/>
      <c r="C29" s="100"/>
      <c r="D29" s="160"/>
      <c r="E29" s="61" t="s">
        <v>3</v>
      </c>
      <c r="F29" s="58">
        <f>SUM(G29:R29)</f>
        <v>122401.83269000001</v>
      </c>
      <c r="G29" s="58">
        <f aca="true" t="shared" si="24" ref="G29:R31">G24+G19+G14+G9</f>
        <v>9350.03269</v>
      </c>
      <c r="H29" s="58">
        <f t="shared" si="24"/>
        <v>8235.8</v>
      </c>
      <c r="I29" s="58">
        <f t="shared" si="24"/>
        <v>8119.2</v>
      </c>
      <c r="J29" s="58">
        <f t="shared" si="24"/>
        <v>9080.699999999999</v>
      </c>
      <c r="K29" s="58">
        <f t="shared" si="24"/>
        <v>9837.5</v>
      </c>
      <c r="L29" s="58">
        <f t="shared" si="24"/>
        <v>11007.3</v>
      </c>
      <c r="M29" s="58">
        <f aca="true" t="shared" si="25" ref="M29:R29">M24+M19+M14+M9</f>
        <v>11826.1</v>
      </c>
      <c r="N29" s="58">
        <f t="shared" si="25"/>
        <v>12494</v>
      </c>
      <c r="O29" s="58">
        <f t="shared" si="25"/>
        <v>10612.8</v>
      </c>
      <c r="P29" s="58">
        <f t="shared" si="25"/>
        <v>10612.8</v>
      </c>
      <c r="Q29" s="58">
        <f t="shared" si="25"/>
        <v>10612.8</v>
      </c>
      <c r="R29" s="58">
        <f t="shared" si="25"/>
        <v>10612.8</v>
      </c>
      <c r="S29" s="72">
        <f t="shared" si="2"/>
        <v>0</v>
      </c>
      <c r="T29" s="72">
        <f t="shared" si="3"/>
        <v>0</v>
      </c>
      <c r="U29" s="72">
        <f t="shared" si="3"/>
        <v>0</v>
      </c>
      <c r="V29" s="72">
        <f t="shared" si="4"/>
        <v>0</v>
      </c>
      <c r="W29" s="72">
        <f t="shared" si="5"/>
        <v>0</v>
      </c>
      <c r="X29" s="61" t="s">
        <v>3</v>
      </c>
      <c r="Y29" s="58">
        <f>SUM(Z29:AK29)</f>
        <v>122401.83269000001</v>
      </c>
      <c r="Z29" s="58">
        <f aca="true" t="shared" si="26" ref="Z29:AK29">Z24+Z19+Z14+Z9</f>
        <v>9350.03269</v>
      </c>
      <c r="AA29" s="58">
        <f t="shared" si="26"/>
        <v>8235.8</v>
      </c>
      <c r="AB29" s="58">
        <f t="shared" si="26"/>
        <v>8119.2</v>
      </c>
      <c r="AC29" s="58">
        <f t="shared" si="26"/>
        <v>9080.699999999999</v>
      </c>
      <c r="AD29" s="58">
        <f t="shared" si="26"/>
        <v>9837.5</v>
      </c>
      <c r="AE29" s="58">
        <f t="shared" si="26"/>
        <v>11007.3</v>
      </c>
      <c r="AF29" s="58">
        <f t="shared" si="26"/>
        <v>11826.1</v>
      </c>
      <c r="AG29" s="58">
        <f t="shared" si="26"/>
        <v>12494</v>
      </c>
      <c r="AH29" s="58">
        <f t="shared" si="26"/>
        <v>10612.8</v>
      </c>
      <c r="AI29" s="58">
        <f t="shared" si="26"/>
        <v>10612.8</v>
      </c>
      <c r="AJ29" s="58">
        <f t="shared" si="26"/>
        <v>10612.8</v>
      </c>
      <c r="AK29" s="58">
        <f t="shared" si="26"/>
        <v>10612.8</v>
      </c>
    </row>
    <row r="30" spans="1:37" ht="56.25" customHeight="1">
      <c r="A30" s="43">
        <v>24</v>
      </c>
      <c r="B30" s="160"/>
      <c r="C30" s="100"/>
      <c r="D30" s="160"/>
      <c r="E30" s="61" t="s">
        <v>1</v>
      </c>
      <c r="F30" s="58">
        <f>SUM(G30:R30)</f>
        <v>249838.9</v>
      </c>
      <c r="G30" s="58">
        <f>G25+G20+G15+G10</f>
        <v>56310.200000000004</v>
      </c>
      <c r="H30" s="58">
        <f t="shared" si="24"/>
        <v>63934.8</v>
      </c>
      <c r="I30" s="58">
        <f t="shared" si="24"/>
        <v>55631.4</v>
      </c>
      <c r="J30" s="58">
        <f>J25+J20+J15+J10</f>
        <v>55968.8</v>
      </c>
      <c r="K30" s="58">
        <f t="shared" si="24"/>
        <v>2637</v>
      </c>
      <c r="L30" s="58">
        <f t="shared" si="24"/>
        <v>2728.4</v>
      </c>
      <c r="M30" s="58">
        <f t="shared" si="24"/>
        <v>2593.5</v>
      </c>
      <c r="N30" s="58">
        <f t="shared" si="24"/>
        <v>2630.8</v>
      </c>
      <c r="O30" s="58">
        <f t="shared" si="24"/>
        <v>1851</v>
      </c>
      <c r="P30" s="58">
        <f t="shared" si="24"/>
        <v>1851</v>
      </c>
      <c r="Q30" s="58">
        <f t="shared" si="24"/>
        <v>1851</v>
      </c>
      <c r="R30" s="58">
        <f t="shared" si="24"/>
        <v>1851</v>
      </c>
      <c r="S30" s="72">
        <f t="shared" si="2"/>
        <v>2005.1000000000058</v>
      </c>
      <c r="T30" s="72">
        <f t="shared" si="3"/>
        <v>0</v>
      </c>
      <c r="U30" s="72">
        <f t="shared" si="3"/>
        <v>2005.1</v>
      </c>
      <c r="V30" s="72">
        <f t="shared" si="4"/>
        <v>0</v>
      </c>
      <c r="W30" s="72">
        <f t="shared" si="5"/>
        <v>0</v>
      </c>
      <c r="X30" s="61" t="s">
        <v>1</v>
      </c>
      <c r="Y30" s="58">
        <f>SUM(Z30:AK30)</f>
        <v>251844</v>
      </c>
      <c r="Z30" s="58">
        <f aca="true" t="shared" si="27" ref="Z30:AC32">Z25+Z20+Z15+Z10</f>
        <v>56310.200000000004</v>
      </c>
      <c r="AA30" s="58">
        <f t="shared" si="27"/>
        <v>63934.8</v>
      </c>
      <c r="AB30" s="58">
        <f t="shared" si="27"/>
        <v>55631.4</v>
      </c>
      <c r="AC30" s="58">
        <f t="shared" si="27"/>
        <v>55968.8</v>
      </c>
      <c r="AD30" s="58">
        <f aca="true" t="shared" si="28" ref="AD30:AK30">AD25+AD20+AD15+AD10</f>
        <v>2637</v>
      </c>
      <c r="AE30" s="58">
        <f t="shared" si="28"/>
        <v>4733.5</v>
      </c>
      <c r="AF30" s="58">
        <f t="shared" si="28"/>
        <v>2593.5</v>
      </c>
      <c r="AG30" s="58">
        <f t="shared" si="28"/>
        <v>2630.8</v>
      </c>
      <c r="AH30" s="58">
        <f t="shared" si="28"/>
        <v>1851</v>
      </c>
      <c r="AI30" s="58">
        <f t="shared" si="28"/>
        <v>1851</v>
      </c>
      <c r="AJ30" s="58">
        <f t="shared" si="28"/>
        <v>1851</v>
      </c>
      <c r="AK30" s="58">
        <f t="shared" si="28"/>
        <v>1851</v>
      </c>
    </row>
    <row r="31" spans="1:37" ht="56.25" customHeight="1">
      <c r="A31" s="34">
        <v>25</v>
      </c>
      <c r="B31" s="160"/>
      <c r="C31" s="100"/>
      <c r="D31" s="160"/>
      <c r="E31" s="62" t="s">
        <v>4</v>
      </c>
      <c r="F31" s="58">
        <f>SUM(G31:R31)</f>
        <v>3373415.8</v>
      </c>
      <c r="G31" s="63">
        <f t="shared" si="24"/>
        <v>216986.3</v>
      </c>
      <c r="H31" s="63">
        <f>H26+H21+H16+H11</f>
        <v>224721.30000000002</v>
      </c>
      <c r="I31" s="63">
        <f t="shared" si="24"/>
        <v>233615.7</v>
      </c>
      <c r="J31" s="63">
        <f>J26+J21+J16+J11</f>
        <v>262920.3</v>
      </c>
      <c r="K31" s="63">
        <f t="shared" si="24"/>
        <v>325030.3</v>
      </c>
      <c r="L31" s="63">
        <f t="shared" si="24"/>
        <v>349818.1</v>
      </c>
      <c r="M31" s="63">
        <f t="shared" si="24"/>
        <v>333938</v>
      </c>
      <c r="N31" s="63">
        <f t="shared" si="24"/>
        <v>333937.8</v>
      </c>
      <c r="O31" s="63">
        <f t="shared" si="24"/>
        <v>273112</v>
      </c>
      <c r="P31" s="63">
        <f t="shared" si="24"/>
        <v>273112</v>
      </c>
      <c r="Q31" s="63">
        <f t="shared" si="24"/>
        <v>273112</v>
      </c>
      <c r="R31" s="63">
        <f t="shared" si="24"/>
        <v>273112</v>
      </c>
      <c r="S31" s="72">
        <f t="shared" si="2"/>
        <v>486.3000000002794</v>
      </c>
      <c r="T31" s="72">
        <f t="shared" si="3"/>
        <v>0</v>
      </c>
      <c r="U31" s="72">
        <f t="shared" si="3"/>
        <v>486.30000000004657</v>
      </c>
      <c r="V31" s="72">
        <f t="shared" si="4"/>
        <v>0</v>
      </c>
      <c r="W31" s="72">
        <f t="shared" si="5"/>
        <v>0</v>
      </c>
      <c r="X31" s="62" t="s">
        <v>4</v>
      </c>
      <c r="Y31" s="58">
        <f>SUM(Z31:AK31)</f>
        <v>3373902.1</v>
      </c>
      <c r="Z31" s="63">
        <f t="shared" si="27"/>
        <v>216986.3</v>
      </c>
      <c r="AA31" s="63">
        <f t="shared" si="27"/>
        <v>224721.30000000002</v>
      </c>
      <c r="AB31" s="63">
        <f t="shared" si="27"/>
        <v>233615.7</v>
      </c>
      <c r="AC31" s="63">
        <f t="shared" si="27"/>
        <v>262920.3</v>
      </c>
      <c r="AD31" s="63">
        <f aca="true" t="shared" si="29" ref="AD31:AK31">AD26+AD21+AD16+AD11</f>
        <v>325030.3</v>
      </c>
      <c r="AE31" s="63">
        <f t="shared" si="29"/>
        <v>350304.4</v>
      </c>
      <c r="AF31" s="63">
        <f t="shared" si="29"/>
        <v>333938</v>
      </c>
      <c r="AG31" s="63">
        <f t="shared" si="29"/>
        <v>333937.8</v>
      </c>
      <c r="AH31" s="63">
        <f t="shared" si="29"/>
        <v>273112</v>
      </c>
      <c r="AI31" s="63">
        <f t="shared" si="29"/>
        <v>273112</v>
      </c>
      <c r="AJ31" s="63">
        <f t="shared" si="29"/>
        <v>273112</v>
      </c>
      <c r="AK31" s="63">
        <f t="shared" si="29"/>
        <v>273112</v>
      </c>
    </row>
    <row r="32" spans="1:37" ht="56.25" customHeight="1">
      <c r="A32" s="34">
        <v>26</v>
      </c>
      <c r="B32" s="161"/>
      <c r="C32" s="103"/>
      <c r="D32" s="161"/>
      <c r="E32" s="62" t="s">
        <v>50</v>
      </c>
      <c r="F32" s="58">
        <f>SUM(G32:R32)</f>
        <v>0</v>
      </c>
      <c r="G32" s="63">
        <f aca="true" t="shared" si="30" ref="G32:R32">G27+G22+G17+G12</f>
        <v>0</v>
      </c>
      <c r="H32" s="63">
        <f t="shared" si="30"/>
        <v>0</v>
      </c>
      <c r="I32" s="63">
        <f t="shared" si="30"/>
        <v>0</v>
      </c>
      <c r="J32" s="63">
        <f>J27+J22+J17+J12</f>
        <v>0</v>
      </c>
      <c r="K32" s="63">
        <f>K27+K22+K17+K12</f>
        <v>0</v>
      </c>
      <c r="L32" s="63">
        <f>L27+L22+L17+L12</f>
        <v>0</v>
      </c>
      <c r="M32" s="63">
        <f t="shared" si="30"/>
        <v>0</v>
      </c>
      <c r="N32" s="63">
        <f t="shared" si="30"/>
        <v>0</v>
      </c>
      <c r="O32" s="63">
        <f t="shared" si="30"/>
        <v>0</v>
      </c>
      <c r="P32" s="63">
        <f t="shared" si="30"/>
        <v>0</v>
      </c>
      <c r="Q32" s="63">
        <f t="shared" si="30"/>
        <v>0</v>
      </c>
      <c r="R32" s="63">
        <f t="shared" si="30"/>
        <v>0</v>
      </c>
      <c r="S32" s="72">
        <f t="shared" si="2"/>
        <v>0</v>
      </c>
      <c r="T32" s="72">
        <f t="shared" si="3"/>
        <v>0</v>
      </c>
      <c r="U32" s="72">
        <f t="shared" si="3"/>
        <v>0</v>
      </c>
      <c r="V32" s="72">
        <f t="shared" si="4"/>
        <v>0</v>
      </c>
      <c r="W32" s="72">
        <f t="shared" si="5"/>
        <v>0</v>
      </c>
      <c r="X32" s="61" t="s">
        <v>50</v>
      </c>
      <c r="Y32" s="58">
        <f>SUM(Z32:AK32)</f>
        <v>0</v>
      </c>
      <c r="Z32" s="63">
        <f t="shared" si="27"/>
        <v>0</v>
      </c>
      <c r="AA32" s="63">
        <f t="shared" si="27"/>
        <v>0</v>
      </c>
      <c r="AB32" s="63">
        <f t="shared" si="27"/>
        <v>0</v>
      </c>
      <c r="AC32" s="63">
        <f t="shared" si="27"/>
        <v>0</v>
      </c>
      <c r="AD32" s="63">
        <f>AD27+AD22+AD17+AD12</f>
        <v>0</v>
      </c>
      <c r="AE32" s="63">
        <f>AE27+AE22+AE17+AE12</f>
        <v>0</v>
      </c>
      <c r="AF32" s="63">
        <f aca="true" t="shared" si="31" ref="AF32:AK32">AF27+AF22+AF17+AF12</f>
        <v>0</v>
      </c>
      <c r="AG32" s="63">
        <f t="shared" si="31"/>
        <v>0</v>
      </c>
      <c r="AH32" s="63">
        <f t="shared" si="31"/>
        <v>0</v>
      </c>
      <c r="AI32" s="63">
        <f t="shared" si="31"/>
        <v>0</v>
      </c>
      <c r="AJ32" s="63">
        <f t="shared" si="31"/>
        <v>0</v>
      </c>
      <c r="AK32" s="63">
        <f t="shared" si="31"/>
        <v>0</v>
      </c>
    </row>
    <row r="33" spans="1:37" ht="31.5" customHeight="1">
      <c r="A33" s="43">
        <v>27</v>
      </c>
      <c r="B33" s="254" t="s">
        <v>57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6"/>
      <c r="S33" s="72">
        <f t="shared" si="2"/>
        <v>0</v>
      </c>
      <c r="T33" s="72">
        <f t="shared" si="3"/>
        <v>0</v>
      </c>
      <c r="U33" s="72">
        <f t="shared" si="3"/>
        <v>0</v>
      </c>
      <c r="V33" s="72">
        <f t="shared" si="4"/>
        <v>0</v>
      </c>
      <c r="W33" s="72">
        <f t="shared" si="5"/>
        <v>0</v>
      </c>
      <c r="X33" s="171" t="s">
        <v>57</v>
      </c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</row>
    <row r="34" spans="1:37" ht="22.5" customHeight="1">
      <c r="A34" s="43">
        <v>28</v>
      </c>
      <c r="B34" s="99" t="s">
        <v>16</v>
      </c>
      <c r="C34" s="168" t="s">
        <v>75</v>
      </c>
      <c r="D34" s="101" t="s">
        <v>14</v>
      </c>
      <c r="E34" s="64" t="s">
        <v>0</v>
      </c>
      <c r="F34" s="58">
        <f>F35+F36+F37+F38</f>
        <v>9608.2</v>
      </c>
      <c r="G34" s="58">
        <f>G36+G37+G35+G38</f>
        <v>0</v>
      </c>
      <c r="H34" s="58">
        <f aca="true" t="shared" si="32" ref="H34:R34">H36+H37+H35+H38</f>
        <v>7608.2</v>
      </c>
      <c r="I34" s="58">
        <f t="shared" si="32"/>
        <v>0</v>
      </c>
      <c r="J34" s="58">
        <f>J36+J37+J35+J38</f>
        <v>0</v>
      </c>
      <c r="K34" s="58">
        <f>K36+K37+K35+K38</f>
        <v>1000</v>
      </c>
      <c r="L34" s="58">
        <f>L36+L37+L35+L38</f>
        <v>1000</v>
      </c>
      <c r="M34" s="58">
        <f t="shared" si="32"/>
        <v>0</v>
      </c>
      <c r="N34" s="58">
        <f t="shared" si="32"/>
        <v>0</v>
      </c>
      <c r="O34" s="58">
        <f t="shared" si="32"/>
        <v>0</v>
      </c>
      <c r="P34" s="58">
        <f t="shared" si="32"/>
        <v>0</v>
      </c>
      <c r="Q34" s="58">
        <f t="shared" si="32"/>
        <v>0</v>
      </c>
      <c r="R34" s="58">
        <f t="shared" si="32"/>
        <v>0</v>
      </c>
      <c r="S34" s="72">
        <f t="shared" si="2"/>
        <v>0</v>
      </c>
      <c r="T34" s="72">
        <f t="shared" si="3"/>
        <v>0</v>
      </c>
      <c r="U34" s="72">
        <f t="shared" si="3"/>
        <v>0</v>
      </c>
      <c r="V34" s="72">
        <f t="shared" si="4"/>
        <v>0</v>
      </c>
      <c r="W34" s="72">
        <f t="shared" si="5"/>
        <v>0</v>
      </c>
      <c r="X34" s="64" t="s">
        <v>0</v>
      </c>
      <c r="Y34" s="58">
        <f>Y35+Y36+Y37+Y38</f>
        <v>9608.2</v>
      </c>
      <c r="Z34" s="58">
        <f aca="true" t="shared" si="33" ref="Z34:AE34">Z36+Z37+Z35+Z38</f>
        <v>0</v>
      </c>
      <c r="AA34" s="58">
        <f t="shared" si="33"/>
        <v>7608.2</v>
      </c>
      <c r="AB34" s="58">
        <f t="shared" si="33"/>
        <v>0</v>
      </c>
      <c r="AC34" s="58">
        <f t="shared" si="33"/>
        <v>0</v>
      </c>
      <c r="AD34" s="58">
        <f t="shared" si="33"/>
        <v>1000</v>
      </c>
      <c r="AE34" s="58">
        <f t="shared" si="33"/>
        <v>1000</v>
      </c>
      <c r="AF34" s="58">
        <f aca="true" t="shared" si="34" ref="AF34:AK34">AF36+AF37+AF35+AF38</f>
        <v>0</v>
      </c>
      <c r="AG34" s="58">
        <f t="shared" si="34"/>
        <v>0</v>
      </c>
      <c r="AH34" s="58">
        <f t="shared" si="34"/>
        <v>0</v>
      </c>
      <c r="AI34" s="58">
        <f t="shared" si="34"/>
        <v>0</v>
      </c>
      <c r="AJ34" s="58">
        <f t="shared" si="34"/>
        <v>0</v>
      </c>
      <c r="AK34" s="58">
        <f t="shared" si="34"/>
        <v>0</v>
      </c>
    </row>
    <row r="35" spans="1:37" ht="37.5" customHeight="1">
      <c r="A35" s="43">
        <v>29</v>
      </c>
      <c r="B35" s="172"/>
      <c r="C35" s="169"/>
      <c r="D35" s="100"/>
      <c r="E35" s="64" t="s">
        <v>3</v>
      </c>
      <c r="F35" s="58">
        <f aca="true" t="shared" si="35" ref="F35:F58">SUM(G35:R35)</f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72">
        <f t="shared" si="2"/>
        <v>0</v>
      </c>
      <c r="T35" s="72">
        <f t="shared" si="3"/>
        <v>0</v>
      </c>
      <c r="U35" s="72">
        <f t="shared" si="3"/>
        <v>0</v>
      </c>
      <c r="V35" s="72">
        <f t="shared" si="4"/>
        <v>0</v>
      </c>
      <c r="W35" s="72">
        <f t="shared" si="5"/>
        <v>0</v>
      </c>
      <c r="X35" s="64" t="s">
        <v>3</v>
      </c>
      <c r="Y35" s="58">
        <f aca="true" t="shared" si="36" ref="Y35:Y73">SUM(Z35:AK35)</f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</row>
    <row r="36" spans="1:37" ht="56.25" customHeight="1">
      <c r="A36" s="43">
        <v>30</v>
      </c>
      <c r="B36" s="172"/>
      <c r="C36" s="169"/>
      <c r="D36" s="100"/>
      <c r="E36" s="78" t="s">
        <v>1</v>
      </c>
      <c r="F36" s="58">
        <f t="shared" si="35"/>
        <v>4295.2</v>
      </c>
      <c r="G36" s="58">
        <v>0</v>
      </c>
      <c r="H36" s="58">
        <v>4295.2</v>
      </c>
      <c r="I36" s="58">
        <v>0</v>
      </c>
      <c r="J36" s="58">
        <v>0</v>
      </c>
      <c r="K36" s="58">
        <v>0</v>
      </c>
      <c r="L36" s="58">
        <v>0</v>
      </c>
      <c r="M36" s="58">
        <f aca="true" t="shared" si="37" ref="M36:R36">L36</f>
        <v>0</v>
      </c>
      <c r="N36" s="58">
        <f t="shared" si="37"/>
        <v>0</v>
      </c>
      <c r="O36" s="58">
        <f t="shared" si="37"/>
        <v>0</v>
      </c>
      <c r="P36" s="58">
        <f t="shared" si="37"/>
        <v>0</v>
      </c>
      <c r="Q36" s="58">
        <f t="shared" si="37"/>
        <v>0</v>
      </c>
      <c r="R36" s="58">
        <f t="shared" si="37"/>
        <v>0</v>
      </c>
      <c r="S36" s="72">
        <f t="shared" si="2"/>
        <v>0</v>
      </c>
      <c r="T36" s="72">
        <f t="shared" si="3"/>
        <v>0</v>
      </c>
      <c r="U36" s="72">
        <f t="shared" si="3"/>
        <v>0</v>
      </c>
      <c r="V36" s="72">
        <f t="shared" si="4"/>
        <v>0</v>
      </c>
      <c r="W36" s="72">
        <f t="shared" si="5"/>
        <v>0</v>
      </c>
      <c r="X36" s="73" t="s">
        <v>1</v>
      </c>
      <c r="Y36" s="58">
        <f t="shared" si="36"/>
        <v>4295.2</v>
      </c>
      <c r="Z36" s="58">
        <v>0</v>
      </c>
      <c r="AA36" s="58">
        <v>4295.2</v>
      </c>
      <c r="AB36" s="58">
        <v>0</v>
      </c>
      <c r="AC36" s="58">
        <v>0</v>
      </c>
      <c r="AD36" s="58">
        <v>0</v>
      </c>
      <c r="AE36" s="58">
        <v>0</v>
      </c>
      <c r="AF36" s="58">
        <f aca="true" t="shared" si="38" ref="AF36:AK36">AE36</f>
        <v>0</v>
      </c>
      <c r="AG36" s="58">
        <f t="shared" si="38"/>
        <v>0</v>
      </c>
      <c r="AH36" s="58">
        <f t="shared" si="38"/>
        <v>0</v>
      </c>
      <c r="AI36" s="58">
        <f t="shared" si="38"/>
        <v>0</v>
      </c>
      <c r="AJ36" s="58">
        <f t="shared" si="38"/>
        <v>0</v>
      </c>
      <c r="AK36" s="58">
        <f t="shared" si="38"/>
        <v>0</v>
      </c>
    </row>
    <row r="37" spans="1:37" ht="37.5" customHeight="1">
      <c r="A37" s="43">
        <v>31</v>
      </c>
      <c r="B37" s="172"/>
      <c r="C37" s="169"/>
      <c r="D37" s="100"/>
      <c r="E37" s="78" t="s">
        <v>2</v>
      </c>
      <c r="F37" s="58">
        <f t="shared" si="35"/>
        <v>5313</v>
      </c>
      <c r="G37" s="58">
        <v>0</v>
      </c>
      <c r="H37" s="58">
        <v>3313</v>
      </c>
      <c r="I37" s="58">
        <v>0</v>
      </c>
      <c r="J37" s="58">
        <v>0</v>
      </c>
      <c r="K37" s="58">
        <v>1000</v>
      </c>
      <c r="L37" s="58">
        <v>1000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72">
        <f t="shared" si="2"/>
        <v>0</v>
      </c>
      <c r="T37" s="72">
        <f t="shared" si="3"/>
        <v>0</v>
      </c>
      <c r="U37" s="72">
        <f t="shared" si="3"/>
        <v>0</v>
      </c>
      <c r="V37" s="72">
        <f t="shared" si="4"/>
        <v>0</v>
      </c>
      <c r="W37" s="72">
        <f t="shared" si="5"/>
        <v>0</v>
      </c>
      <c r="X37" s="73" t="s">
        <v>2</v>
      </c>
      <c r="Y37" s="58">
        <f t="shared" si="36"/>
        <v>5313</v>
      </c>
      <c r="Z37" s="58">
        <v>0</v>
      </c>
      <c r="AA37" s="58">
        <v>3313</v>
      </c>
      <c r="AB37" s="58">
        <v>0</v>
      </c>
      <c r="AC37" s="58">
        <v>0</v>
      </c>
      <c r="AD37" s="58">
        <v>1000</v>
      </c>
      <c r="AE37" s="58">
        <v>1000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</row>
    <row r="38" spans="1:37" ht="278.25" customHeight="1">
      <c r="A38" s="43">
        <v>32</v>
      </c>
      <c r="B38" s="173"/>
      <c r="C38" s="170"/>
      <c r="D38" s="103"/>
      <c r="E38" s="78" t="s">
        <v>50</v>
      </c>
      <c r="F38" s="58">
        <f t="shared" si="35"/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f aca="true" t="shared" si="39" ref="M38:R38">L38</f>
        <v>0</v>
      </c>
      <c r="N38" s="58">
        <f t="shared" si="39"/>
        <v>0</v>
      </c>
      <c r="O38" s="58">
        <f t="shared" si="39"/>
        <v>0</v>
      </c>
      <c r="P38" s="58">
        <f t="shared" si="39"/>
        <v>0</v>
      </c>
      <c r="Q38" s="58">
        <f t="shared" si="39"/>
        <v>0</v>
      </c>
      <c r="R38" s="58">
        <f t="shared" si="39"/>
        <v>0</v>
      </c>
      <c r="S38" s="72">
        <f t="shared" si="2"/>
        <v>0</v>
      </c>
      <c r="T38" s="72">
        <f t="shared" si="3"/>
        <v>0</v>
      </c>
      <c r="U38" s="72">
        <f t="shared" si="3"/>
        <v>0</v>
      </c>
      <c r="V38" s="72">
        <f t="shared" si="4"/>
        <v>0</v>
      </c>
      <c r="W38" s="72">
        <f t="shared" si="5"/>
        <v>0</v>
      </c>
      <c r="X38" s="73" t="s">
        <v>50</v>
      </c>
      <c r="Y38" s="58">
        <f t="shared" si="36"/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f aca="true" t="shared" si="40" ref="AF38:AK38">AE38</f>
        <v>0</v>
      </c>
      <c r="AG38" s="58">
        <f t="shared" si="40"/>
        <v>0</v>
      </c>
      <c r="AH38" s="58">
        <f t="shared" si="40"/>
        <v>0</v>
      </c>
      <c r="AI38" s="58">
        <f t="shared" si="40"/>
        <v>0</v>
      </c>
      <c r="AJ38" s="58">
        <f t="shared" si="40"/>
        <v>0</v>
      </c>
      <c r="AK38" s="58">
        <f t="shared" si="40"/>
        <v>0</v>
      </c>
    </row>
    <row r="39" spans="1:37" ht="21" customHeight="1">
      <c r="A39" s="43">
        <v>33</v>
      </c>
      <c r="B39" s="99" t="s">
        <v>38</v>
      </c>
      <c r="C39" s="101" t="s">
        <v>41</v>
      </c>
      <c r="D39" s="101" t="s">
        <v>14</v>
      </c>
      <c r="E39" s="64" t="s">
        <v>0</v>
      </c>
      <c r="F39" s="58">
        <f t="shared" si="35"/>
        <v>9990.3</v>
      </c>
      <c r="G39" s="58">
        <f aca="true" t="shared" si="41" ref="G39:R39">G40+G41+G42+G43</f>
        <v>5341.5</v>
      </c>
      <c r="H39" s="58">
        <f t="shared" si="41"/>
        <v>4648.8</v>
      </c>
      <c r="I39" s="58">
        <f t="shared" si="41"/>
        <v>0</v>
      </c>
      <c r="J39" s="58">
        <f>J40+J41+J42+J43</f>
        <v>0</v>
      </c>
      <c r="K39" s="58">
        <f>K40+K41+K42+K43</f>
        <v>0</v>
      </c>
      <c r="L39" s="58">
        <f>L40+L41+L42+L43</f>
        <v>0</v>
      </c>
      <c r="M39" s="58">
        <f t="shared" si="41"/>
        <v>0</v>
      </c>
      <c r="N39" s="58">
        <f t="shared" si="41"/>
        <v>0</v>
      </c>
      <c r="O39" s="58">
        <f t="shared" si="41"/>
        <v>0</v>
      </c>
      <c r="P39" s="58">
        <f t="shared" si="41"/>
        <v>0</v>
      </c>
      <c r="Q39" s="58">
        <f t="shared" si="41"/>
        <v>0</v>
      </c>
      <c r="R39" s="58">
        <f t="shared" si="41"/>
        <v>0</v>
      </c>
      <c r="S39" s="72">
        <f t="shared" si="2"/>
        <v>0</v>
      </c>
      <c r="T39" s="72">
        <f t="shared" si="3"/>
        <v>0</v>
      </c>
      <c r="U39" s="72">
        <f t="shared" si="3"/>
        <v>0</v>
      </c>
      <c r="V39" s="72">
        <f t="shared" si="4"/>
        <v>0</v>
      </c>
      <c r="W39" s="72">
        <f t="shared" si="5"/>
        <v>0</v>
      </c>
      <c r="X39" s="64" t="s">
        <v>0</v>
      </c>
      <c r="Y39" s="58">
        <f t="shared" si="36"/>
        <v>9990.3</v>
      </c>
      <c r="Z39" s="58">
        <f aca="true" t="shared" si="42" ref="Z39:AE39">Z40+Z41+Z42+Z43</f>
        <v>5341.5</v>
      </c>
      <c r="AA39" s="58">
        <f t="shared" si="42"/>
        <v>4648.8</v>
      </c>
      <c r="AB39" s="58">
        <f t="shared" si="42"/>
        <v>0</v>
      </c>
      <c r="AC39" s="58">
        <f t="shared" si="42"/>
        <v>0</v>
      </c>
      <c r="AD39" s="58">
        <f t="shared" si="42"/>
        <v>0</v>
      </c>
      <c r="AE39" s="58">
        <f t="shared" si="42"/>
        <v>0</v>
      </c>
      <c r="AF39" s="58">
        <f aca="true" t="shared" si="43" ref="AF39:AK39">AF40+AF41+AF42+AF43</f>
        <v>0</v>
      </c>
      <c r="AG39" s="58">
        <f t="shared" si="43"/>
        <v>0</v>
      </c>
      <c r="AH39" s="58">
        <f t="shared" si="43"/>
        <v>0</v>
      </c>
      <c r="AI39" s="58">
        <f t="shared" si="43"/>
        <v>0</v>
      </c>
      <c r="AJ39" s="58">
        <f t="shared" si="43"/>
        <v>0</v>
      </c>
      <c r="AK39" s="58">
        <f t="shared" si="43"/>
        <v>0</v>
      </c>
    </row>
    <row r="40" spans="1:37" ht="35.25" customHeight="1">
      <c r="A40" s="44">
        <v>34</v>
      </c>
      <c r="B40" s="100"/>
      <c r="C40" s="100"/>
      <c r="D40" s="100"/>
      <c r="E40" s="64" t="s">
        <v>3</v>
      </c>
      <c r="F40" s="58">
        <f t="shared" si="35"/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f aca="true" t="shared" si="44" ref="M40:R43">L40</f>
        <v>0</v>
      </c>
      <c r="N40" s="58">
        <f t="shared" si="44"/>
        <v>0</v>
      </c>
      <c r="O40" s="58">
        <f t="shared" si="44"/>
        <v>0</v>
      </c>
      <c r="P40" s="58">
        <f t="shared" si="44"/>
        <v>0</v>
      </c>
      <c r="Q40" s="58">
        <f t="shared" si="44"/>
        <v>0</v>
      </c>
      <c r="R40" s="58">
        <f t="shared" si="44"/>
        <v>0</v>
      </c>
      <c r="S40" s="72">
        <f t="shared" si="2"/>
        <v>0</v>
      </c>
      <c r="T40" s="72">
        <f t="shared" si="3"/>
        <v>0</v>
      </c>
      <c r="U40" s="72">
        <f t="shared" si="3"/>
        <v>0</v>
      </c>
      <c r="V40" s="72">
        <f t="shared" si="4"/>
        <v>0</v>
      </c>
      <c r="W40" s="72">
        <f t="shared" si="5"/>
        <v>0</v>
      </c>
      <c r="X40" s="64" t="s">
        <v>3</v>
      </c>
      <c r="Y40" s="58">
        <f t="shared" si="36"/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f aca="true" t="shared" si="45" ref="AF40:AK43">AE40</f>
        <v>0</v>
      </c>
      <c r="AG40" s="58">
        <f t="shared" si="45"/>
        <v>0</v>
      </c>
      <c r="AH40" s="58">
        <f t="shared" si="45"/>
        <v>0</v>
      </c>
      <c r="AI40" s="58">
        <f t="shared" si="45"/>
        <v>0</v>
      </c>
      <c r="AJ40" s="58">
        <f t="shared" si="45"/>
        <v>0</v>
      </c>
      <c r="AK40" s="58">
        <f t="shared" si="45"/>
        <v>0</v>
      </c>
    </row>
    <row r="41" spans="1:37" ht="50.25" customHeight="1">
      <c r="A41" s="44">
        <v>35</v>
      </c>
      <c r="B41" s="100"/>
      <c r="C41" s="100"/>
      <c r="D41" s="100"/>
      <c r="E41" s="78" t="s">
        <v>1</v>
      </c>
      <c r="F41" s="58">
        <f t="shared" si="35"/>
        <v>8684.6</v>
      </c>
      <c r="G41" s="58">
        <v>4593.7</v>
      </c>
      <c r="H41" s="58">
        <v>4090.9</v>
      </c>
      <c r="I41" s="58">
        <v>0</v>
      </c>
      <c r="J41" s="58">
        <v>0</v>
      </c>
      <c r="K41" s="58">
        <v>0</v>
      </c>
      <c r="L41" s="58">
        <v>0</v>
      </c>
      <c r="M41" s="58">
        <f t="shared" si="44"/>
        <v>0</v>
      </c>
      <c r="N41" s="58">
        <f t="shared" si="44"/>
        <v>0</v>
      </c>
      <c r="O41" s="58">
        <f t="shared" si="44"/>
        <v>0</v>
      </c>
      <c r="P41" s="58">
        <f t="shared" si="44"/>
        <v>0</v>
      </c>
      <c r="Q41" s="58">
        <f t="shared" si="44"/>
        <v>0</v>
      </c>
      <c r="R41" s="58">
        <f t="shared" si="44"/>
        <v>0</v>
      </c>
      <c r="S41" s="72">
        <f t="shared" si="2"/>
        <v>0</v>
      </c>
      <c r="T41" s="72">
        <f t="shared" si="3"/>
        <v>0</v>
      </c>
      <c r="U41" s="72">
        <f t="shared" si="3"/>
        <v>0</v>
      </c>
      <c r="V41" s="72">
        <f t="shared" si="4"/>
        <v>0</v>
      </c>
      <c r="W41" s="72">
        <f t="shared" si="5"/>
        <v>0</v>
      </c>
      <c r="X41" s="73" t="s">
        <v>1</v>
      </c>
      <c r="Y41" s="58">
        <f t="shared" si="36"/>
        <v>8684.6</v>
      </c>
      <c r="Z41" s="58">
        <v>4593.7</v>
      </c>
      <c r="AA41" s="58">
        <v>4090.9</v>
      </c>
      <c r="AB41" s="58">
        <v>0</v>
      </c>
      <c r="AC41" s="58">
        <v>0</v>
      </c>
      <c r="AD41" s="58">
        <v>0</v>
      </c>
      <c r="AE41" s="58">
        <v>0</v>
      </c>
      <c r="AF41" s="58">
        <f t="shared" si="45"/>
        <v>0</v>
      </c>
      <c r="AG41" s="58">
        <f t="shared" si="45"/>
        <v>0</v>
      </c>
      <c r="AH41" s="58">
        <f t="shared" si="45"/>
        <v>0</v>
      </c>
      <c r="AI41" s="58">
        <f t="shared" si="45"/>
        <v>0</v>
      </c>
      <c r="AJ41" s="58">
        <f t="shared" si="45"/>
        <v>0</v>
      </c>
      <c r="AK41" s="58">
        <f t="shared" si="45"/>
        <v>0</v>
      </c>
    </row>
    <row r="42" spans="1:37" ht="32.25" customHeight="1">
      <c r="A42" s="44">
        <v>36</v>
      </c>
      <c r="B42" s="100"/>
      <c r="C42" s="100"/>
      <c r="D42" s="100"/>
      <c r="E42" s="78" t="s">
        <v>2</v>
      </c>
      <c r="F42" s="58">
        <f t="shared" si="35"/>
        <v>1305.6999999999998</v>
      </c>
      <c r="G42" s="58">
        <v>747.8</v>
      </c>
      <c r="H42" s="58">
        <v>557.9</v>
      </c>
      <c r="I42" s="58">
        <v>0</v>
      </c>
      <c r="J42" s="58">
        <v>0</v>
      </c>
      <c r="K42" s="58">
        <v>0</v>
      </c>
      <c r="L42" s="58">
        <v>0</v>
      </c>
      <c r="M42" s="58">
        <f t="shared" si="44"/>
        <v>0</v>
      </c>
      <c r="N42" s="58">
        <f t="shared" si="44"/>
        <v>0</v>
      </c>
      <c r="O42" s="58">
        <f t="shared" si="44"/>
        <v>0</v>
      </c>
      <c r="P42" s="58">
        <f t="shared" si="44"/>
        <v>0</v>
      </c>
      <c r="Q42" s="58">
        <f t="shared" si="44"/>
        <v>0</v>
      </c>
      <c r="R42" s="58">
        <f t="shared" si="44"/>
        <v>0</v>
      </c>
      <c r="S42" s="72">
        <f t="shared" si="2"/>
        <v>0</v>
      </c>
      <c r="T42" s="72">
        <f t="shared" si="3"/>
        <v>0</v>
      </c>
      <c r="U42" s="72">
        <f t="shared" si="3"/>
        <v>0</v>
      </c>
      <c r="V42" s="72">
        <f t="shared" si="4"/>
        <v>0</v>
      </c>
      <c r="W42" s="72">
        <f t="shared" si="5"/>
        <v>0</v>
      </c>
      <c r="X42" s="73" t="s">
        <v>2</v>
      </c>
      <c r="Y42" s="58">
        <f t="shared" si="36"/>
        <v>1305.6999999999998</v>
      </c>
      <c r="Z42" s="58">
        <v>747.8</v>
      </c>
      <c r="AA42" s="58">
        <v>557.9</v>
      </c>
      <c r="AB42" s="58">
        <v>0</v>
      </c>
      <c r="AC42" s="58">
        <v>0</v>
      </c>
      <c r="AD42" s="58">
        <v>0</v>
      </c>
      <c r="AE42" s="58">
        <v>0</v>
      </c>
      <c r="AF42" s="58">
        <f t="shared" si="45"/>
        <v>0</v>
      </c>
      <c r="AG42" s="58">
        <f t="shared" si="45"/>
        <v>0</v>
      </c>
      <c r="AH42" s="58">
        <f t="shared" si="45"/>
        <v>0</v>
      </c>
      <c r="AI42" s="58">
        <f t="shared" si="45"/>
        <v>0</v>
      </c>
      <c r="AJ42" s="58">
        <f t="shared" si="45"/>
        <v>0</v>
      </c>
      <c r="AK42" s="58">
        <f t="shared" si="45"/>
        <v>0</v>
      </c>
    </row>
    <row r="43" spans="1:37" ht="54.75" customHeight="1">
      <c r="A43" s="44">
        <v>37</v>
      </c>
      <c r="B43" s="103"/>
      <c r="C43" s="103"/>
      <c r="D43" s="103"/>
      <c r="E43" s="78" t="s">
        <v>50</v>
      </c>
      <c r="F43" s="58">
        <f t="shared" si="35"/>
        <v>0</v>
      </c>
      <c r="G43" s="66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f t="shared" si="44"/>
        <v>0</v>
      </c>
      <c r="N43" s="58">
        <f t="shared" si="44"/>
        <v>0</v>
      </c>
      <c r="O43" s="58">
        <f t="shared" si="44"/>
        <v>0</v>
      </c>
      <c r="P43" s="58">
        <f t="shared" si="44"/>
        <v>0</v>
      </c>
      <c r="Q43" s="58">
        <f t="shared" si="44"/>
        <v>0</v>
      </c>
      <c r="R43" s="58">
        <f t="shared" si="44"/>
        <v>0</v>
      </c>
      <c r="S43" s="72">
        <f t="shared" si="2"/>
        <v>0</v>
      </c>
      <c r="T43" s="72">
        <f t="shared" si="3"/>
        <v>0</v>
      </c>
      <c r="U43" s="72">
        <f t="shared" si="3"/>
        <v>0</v>
      </c>
      <c r="V43" s="72">
        <f t="shared" si="4"/>
        <v>0</v>
      </c>
      <c r="W43" s="72">
        <f t="shared" si="5"/>
        <v>0</v>
      </c>
      <c r="X43" s="73" t="s">
        <v>50</v>
      </c>
      <c r="Y43" s="58">
        <f t="shared" si="36"/>
        <v>0</v>
      </c>
      <c r="Z43" s="66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f t="shared" si="45"/>
        <v>0</v>
      </c>
      <c r="AG43" s="58">
        <f t="shared" si="45"/>
        <v>0</v>
      </c>
      <c r="AH43" s="58">
        <f t="shared" si="45"/>
        <v>0</v>
      </c>
      <c r="AI43" s="58">
        <f t="shared" si="45"/>
        <v>0</v>
      </c>
      <c r="AJ43" s="58">
        <f t="shared" si="45"/>
        <v>0</v>
      </c>
      <c r="AK43" s="58">
        <f t="shared" si="45"/>
        <v>0</v>
      </c>
    </row>
    <row r="44" spans="1:37" ht="16.5" customHeight="1">
      <c r="A44" s="44">
        <v>38</v>
      </c>
      <c r="B44" s="99" t="s">
        <v>39</v>
      </c>
      <c r="C44" s="101" t="s">
        <v>40</v>
      </c>
      <c r="D44" s="101" t="s">
        <v>14</v>
      </c>
      <c r="E44" s="64" t="s">
        <v>0</v>
      </c>
      <c r="F44" s="58">
        <f t="shared" si="35"/>
        <v>245.4</v>
      </c>
      <c r="G44" s="58">
        <f>G45+G46+G47+G48</f>
        <v>0</v>
      </c>
      <c r="H44" s="58">
        <f aca="true" t="shared" si="46" ref="H44:R44">H45+H46+H47+H48</f>
        <v>245.4</v>
      </c>
      <c r="I44" s="58">
        <f t="shared" si="46"/>
        <v>0</v>
      </c>
      <c r="J44" s="58">
        <f>J45+J46+J47+J48</f>
        <v>0</v>
      </c>
      <c r="K44" s="58">
        <f>K45+K46+K47+K48</f>
        <v>0</v>
      </c>
      <c r="L44" s="58">
        <f>L45+L46+L47+L48</f>
        <v>0</v>
      </c>
      <c r="M44" s="58">
        <f t="shared" si="46"/>
        <v>0</v>
      </c>
      <c r="N44" s="58">
        <f t="shared" si="46"/>
        <v>0</v>
      </c>
      <c r="O44" s="58">
        <f t="shared" si="46"/>
        <v>0</v>
      </c>
      <c r="P44" s="58">
        <f t="shared" si="46"/>
        <v>0</v>
      </c>
      <c r="Q44" s="58">
        <f t="shared" si="46"/>
        <v>0</v>
      </c>
      <c r="R44" s="58">
        <f t="shared" si="46"/>
        <v>0</v>
      </c>
      <c r="S44" s="72">
        <f t="shared" si="2"/>
        <v>0</v>
      </c>
      <c r="T44" s="72">
        <f t="shared" si="3"/>
        <v>0</v>
      </c>
      <c r="U44" s="72">
        <f t="shared" si="3"/>
        <v>0</v>
      </c>
      <c r="V44" s="72">
        <f t="shared" si="4"/>
        <v>0</v>
      </c>
      <c r="W44" s="72">
        <f t="shared" si="5"/>
        <v>0</v>
      </c>
      <c r="X44" s="64" t="s">
        <v>0</v>
      </c>
      <c r="Y44" s="58">
        <f t="shared" si="36"/>
        <v>245.4</v>
      </c>
      <c r="Z44" s="58">
        <f aca="true" t="shared" si="47" ref="Z44:AE44">Z45+Z46+Z47+Z48</f>
        <v>0</v>
      </c>
      <c r="AA44" s="58">
        <f t="shared" si="47"/>
        <v>245.4</v>
      </c>
      <c r="AB44" s="58">
        <f t="shared" si="47"/>
        <v>0</v>
      </c>
      <c r="AC44" s="58">
        <f t="shared" si="47"/>
        <v>0</v>
      </c>
      <c r="AD44" s="58">
        <f t="shared" si="47"/>
        <v>0</v>
      </c>
      <c r="AE44" s="58">
        <f t="shared" si="47"/>
        <v>0</v>
      </c>
      <c r="AF44" s="58">
        <f aca="true" t="shared" si="48" ref="AF44:AK44">AF45+AF46+AF47+AF48</f>
        <v>0</v>
      </c>
      <c r="AG44" s="58">
        <f t="shared" si="48"/>
        <v>0</v>
      </c>
      <c r="AH44" s="58">
        <f t="shared" si="48"/>
        <v>0</v>
      </c>
      <c r="AI44" s="58">
        <f t="shared" si="48"/>
        <v>0</v>
      </c>
      <c r="AJ44" s="58">
        <f t="shared" si="48"/>
        <v>0</v>
      </c>
      <c r="AK44" s="58">
        <f t="shared" si="48"/>
        <v>0</v>
      </c>
    </row>
    <row r="45" spans="1:37" ht="34.5" customHeight="1">
      <c r="A45" s="44">
        <v>39</v>
      </c>
      <c r="B45" s="100"/>
      <c r="C45" s="100"/>
      <c r="D45" s="100"/>
      <c r="E45" s="64" t="s">
        <v>3</v>
      </c>
      <c r="F45" s="58">
        <f t="shared" si="35"/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f aca="true" t="shared" si="49" ref="M45:R48">L45</f>
        <v>0</v>
      </c>
      <c r="N45" s="58">
        <f t="shared" si="49"/>
        <v>0</v>
      </c>
      <c r="O45" s="58">
        <f t="shared" si="49"/>
        <v>0</v>
      </c>
      <c r="P45" s="58">
        <f t="shared" si="49"/>
        <v>0</v>
      </c>
      <c r="Q45" s="58">
        <f t="shared" si="49"/>
        <v>0</v>
      </c>
      <c r="R45" s="58">
        <f t="shared" si="49"/>
        <v>0</v>
      </c>
      <c r="S45" s="72">
        <f t="shared" si="2"/>
        <v>0</v>
      </c>
      <c r="T45" s="72">
        <f t="shared" si="3"/>
        <v>0</v>
      </c>
      <c r="U45" s="72">
        <f t="shared" si="3"/>
        <v>0</v>
      </c>
      <c r="V45" s="72">
        <f t="shared" si="4"/>
        <v>0</v>
      </c>
      <c r="W45" s="72">
        <f t="shared" si="5"/>
        <v>0</v>
      </c>
      <c r="X45" s="64" t="s">
        <v>3</v>
      </c>
      <c r="Y45" s="58">
        <f t="shared" si="36"/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f aca="true" t="shared" si="50" ref="AF45:AK48">AE45</f>
        <v>0</v>
      </c>
      <c r="AG45" s="58">
        <f t="shared" si="50"/>
        <v>0</v>
      </c>
      <c r="AH45" s="58">
        <f t="shared" si="50"/>
        <v>0</v>
      </c>
      <c r="AI45" s="58">
        <f t="shared" si="50"/>
        <v>0</v>
      </c>
      <c r="AJ45" s="58">
        <f t="shared" si="50"/>
        <v>0</v>
      </c>
      <c r="AK45" s="58">
        <f t="shared" si="50"/>
        <v>0</v>
      </c>
    </row>
    <row r="46" spans="1:37" ht="45">
      <c r="A46" s="44">
        <v>40</v>
      </c>
      <c r="B46" s="100"/>
      <c r="C46" s="100"/>
      <c r="D46" s="100"/>
      <c r="E46" s="64" t="s">
        <v>1</v>
      </c>
      <c r="F46" s="58">
        <f t="shared" si="35"/>
        <v>216</v>
      </c>
      <c r="G46" s="58">
        <v>0</v>
      </c>
      <c r="H46" s="58">
        <v>216</v>
      </c>
      <c r="I46" s="58">
        <v>0</v>
      </c>
      <c r="J46" s="58">
        <v>0</v>
      </c>
      <c r="K46" s="58">
        <v>0</v>
      </c>
      <c r="L46" s="58">
        <v>0</v>
      </c>
      <c r="M46" s="58">
        <f t="shared" si="49"/>
        <v>0</v>
      </c>
      <c r="N46" s="58">
        <f t="shared" si="49"/>
        <v>0</v>
      </c>
      <c r="O46" s="58">
        <f t="shared" si="49"/>
        <v>0</v>
      </c>
      <c r="P46" s="58">
        <f t="shared" si="49"/>
        <v>0</v>
      </c>
      <c r="Q46" s="58">
        <f t="shared" si="49"/>
        <v>0</v>
      </c>
      <c r="R46" s="58">
        <f t="shared" si="49"/>
        <v>0</v>
      </c>
      <c r="S46" s="72">
        <f t="shared" si="2"/>
        <v>0</v>
      </c>
      <c r="T46" s="72">
        <f t="shared" si="3"/>
        <v>0</v>
      </c>
      <c r="U46" s="72">
        <f t="shared" si="3"/>
        <v>0</v>
      </c>
      <c r="V46" s="72">
        <f t="shared" si="4"/>
        <v>0</v>
      </c>
      <c r="W46" s="72">
        <f t="shared" si="5"/>
        <v>0</v>
      </c>
      <c r="X46" s="64" t="s">
        <v>1</v>
      </c>
      <c r="Y46" s="58">
        <f t="shared" si="36"/>
        <v>216</v>
      </c>
      <c r="Z46" s="58">
        <v>0</v>
      </c>
      <c r="AA46" s="58">
        <v>216</v>
      </c>
      <c r="AB46" s="58">
        <v>0</v>
      </c>
      <c r="AC46" s="58">
        <v>0</v>
      </c>
      <c r="AD46" s="58">
        <v>0</v>
      </c>
      <c r="AE46" s="58">
        <v>0</v>
      </c>
      <c r="AF46" s="58">
        <f t="shared" si="50"/>
        <v>0</v>
      </c>
      <c r="AG46" s="58">
        <f t="shared" si="50"/>
        <v>0</v>
      </c>
      <c r="AH46" s="58">
        <f t="shared" si="50"/>
        <v>0</v>
      </c>
      <c r="AI46" s="58">
        <f t="shared" si="50"/>
        <v>0</v>
      </c>
      <c r="AJ46" s="58">
        <f t="shared" si="50"/>
        <v>0</v>
      </c>
      <c r="AK46" s="58">
        <f t="shared" si="50"/>
        <v>0</v>
      </c>
    </row>
    <row r="47" spans="1:37" ht="33.75" customHeight="1">
      <c r="A47" s="44">
        <v>41</v>
      </c>
      <c r="B47" s="100"/>
      <c r="C47" s="100"/>
      <c r="D47" s="100"/>
      <c r="E47" s="78" t="s">
        <v>2</v>
      </c>
      <c r="F47" s="58">
        <f t="shared" si="35"/>
        <v>29.4</v>
      </c>
      <c r="G47" s="58">
        <v>0</v>
      </c>
      <c r="H47" s="58">
        <v>29.4</v>
      </c>
      <c r="I47" s="58">
        <v>0</v>
      </c>
      <c r="J47" s="58">
        <v>0</v>
      </c>
      <c r="K47" s="58">
        <v>0</v>
      </c>
      <c r="L47" s="58">
        <v>0</v>
      </c>
      <c r="M47" s="58">
        <f t="shared" si="49"/>
        <v>0</v>
      </c>
      <c r="N47" s="58">
        <f t="shared" si="49"/>
        <v>0</v>
      </c>
      <c r="O47" s="58">
        <f t="shared" si="49"/>
        <v>0</v>
      </c>
      <c r="P47" s="58">
        <f t="shared" si="49"/>
        <v>0</v>
      </c>
      <c r="Q47" s="58">
        <f t="shared" si="49"/>
        <v>0</v>
      </c>
      <c r="R47" s="58">
        <f t="shared" si="49"/>
        <v>0</v>
      </c>
      <c r="S47" s="72">
        <f t="shared" si="2"/>
        <v>0</v>
      </c>
      <c r="T47" s="72">
        <f t="shared" si="3"/>
        <v>0</v>
      </c>
      <c r="U47" s="72">
        <f t="shared" si="3"/>
        <v>0</v>
      </c>
      <c r="V47" s="72">
        <f t="shared" si="4"/>
        <v>0</v>
      </c>
      <c r="W47" s="72">
        <f t="shared" si="5"/>
        <v>0</v>
      </c>
      <c r="X47" s="73" t="s">
        <v>2</v>
      </c>
      <c r="Y47" s="58">
        <f t="shared" si="36"/>
        <v>29.4</v>
      </c>
      <c r="Z47" s="58">
        <v>0</v>
      </c>
      <c r="AA47" s="58">
        <v>29.4</v>
      </c>
      <c r="AB47" s="58">
        <v>0</v>
      </c>
      <c r="AC47" s="58">
        <v>0</v>
      </c>
      <c r="AD47" s="58">
        <v>0</v>
      </c>
      <c r="AE47" s="58">
        <v>0</v>
      </c>
      <c r="AF47" s="58">
        <f t="shared" si="50"/>
        <v>0</v>
      </c>
      <c r="AG47" s="58">
        <f t="shared" si="50"/>
        <v>0</v>
      </c>
      <c r="AH47" s="58">
        <f t="shared" si="50"/>
        <v>0</v>
      </c>
      <c r="AI47" s="58">
        <f t="shared" si="50"/>
        <v>0</v>
      </c>
      <c r="AJ47" s="58">
        <f t="shared" si="50"/>
        <v>0</v>
      </c>
      <c r="AK47" s="58">
        <f t="shared" si="50"/>
        <v>0</v>
      </c>
    </row>
    <row r="48" spans="1:37" ht="58.5" customHeight="1">
      <c r="A48" s="44">
        <v>42</v>
      </c>
      <c r="B48" s="103"/>
      <c r="C48" s="103"/>
      <c r="D48" s="100"/>
      <c r="E48" s="78" t="s">
        <v>50</v>
      </c>
      <c r="F48" s="58">
        <f t="shared" si="35"/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f t="shared" si="49"/>
        <v>0</v>
      </c>
      <c r="N48" s="58">
        <f t="shared" si="49"/>
        <v>0</v>
      </c>
      <c r="O48" s="58">
        <f t="shared" si="49"/>
        <v>0</v>
      </c>
      <c r="P48" s="58">
        <f t="shared" si="49"/>
        <v>0</v>
      </c>
      <c r="Q48" s="58">
        <f t="shared" si="49"/>
        <v>0</v>
      </c>
      <c r="R48" s="58">
        <f t="shared" si="49"/>
        <v>0</v>
      </c>
      <c r="S48" s="72">
        <f t="shared" si="2"/>
        <v>0</v>
      </c>
      <c r="T48" s="72">
        <f t="shared" si="3"/>
        <v>0</v>
      </c>
      <c r="U48" s="72">
        <f t="shared" si="3"/>
        <v>0</v>
      </c>
      <c r="V48" s="72">
        <f t="shared" si="4"/>
        <v>0</v>
      </c>
      <c r="W48" s="72">
        <f t="shared" si="5"/>
        <v>0</v>
      </c>
      <c r="X48" s="73" t="s">
        <v>50</v>
      </c>
      <c r="Y48" s="58">
        <f t="shared" si="36"/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f t="shared" si="50"/>
        <v>0</v>
      </c>
      <c r="AG48" s="58">
        <f t="shared" si="50"/>
        <v>0</v>
      </c>
      <c r="AH48" s="58">
        <f t="shared" si="50"/>
        <v>0</v>
      </c>
      <c r="AI48" s="58">
        <f t="shared" si="50"/>
        <v>0</v>
      </c>
      <c r="AJ48" s="58">
        <f t="shared" si="50"/>
        <v>0</v>
      </c>
      <c r="AK48" s="58">
        <f t="shared" si="50"/>
        <v>0</v>
      </c>
    </row>
    <row r="49" spans="1:37" ht="26.25" customHeight="1">
      <c r="A49" s="44">
        <v>43</v>
      </c>
      <c r="B49" s="99" t="s">
        <v>43</v>
      </c>
      <c r="C49" s="101" t="s">
        <v>45</v>
      </c>
      <c r="D49" s="101" t="s">
        <v>14</v>
      </c>
      <c r="E49" s="78" t="s">
        <v>0</v>
      </c>
      <c r="F49" s="58">
        <f t="shared" si="35"/>
        <v>1754.6</v>
      </c>
      <c r="G49" s="58">
        <f>SUM(G50:G53)</f>
        <v>0</v>
      </c>
      <c r="H49" s="58">
        <f aca="true" t="shared" si="51" ref="H49:R49">SUM(H50:H53)</f>
        <v>0</v>
      </c>
      <c r="I49" s="58">
        <f t="shared" si="51"/>
        <v>300</v>
      </c>
      <c r="J49" s="58">
        <f>SUM(J50:J53)</f>
        <v>293.1</v>
      </c>
      <c r="K49" s="58">
        <f>SUM(K50:K53)</f>
        <v>274.3</v>
      </c>
      <c r="L49" s="58">
        <f>SUM(L50:L53)</f>
        <v>307.09999999999997</v>
      </c>
      <c r="M49" s="58">
        <f t="shared" si="51"/>
        <v>307.09999999999997</v>
      </c>
      <c r="N49" s="58">
        <f t="shared" si="51"/>
        <v>273</v>
      </c>
      <c r="O49" s="58">
        <f t="shared" si="51"/>
        <v>0</v>
      </c>
      <c r="P49" s="58">
        <f t="shared" si="51"/>
        <v>0</v>
      </c>
      <c r="Q49" s="58">
        <f t="shared" si="51"/>
        <v>0</v>
      </c>
      <c r="R49" s="58">
        <f t="shared" si="51"/>
        <v>0</v>
      </c>
      <c r="S49" s="72">
        <f t="shared" si="2"/>
        <v>0</v>
      </c>
      <c r="T49" s="72">
        <f t="shared" si="3"/>
        <v>0</v>
      </c>
      <c r="U49" s="72">
        <f t="shared" si="3"/>
        <v>0</v>
      </c>
      <c r="V49" s="72">
        <f t="shared" si="4"/>
        <v>0</v>
      </c>
      <c r="W49" s="72">
        <f t="shared" si="5"/>
        <v>0</v>
      </c>
      <c r="X49" s="73" t="s">
        <v>0</v>
      </c>
      <c r="Y49" s="58">
        <f t="shared" si="36"/>
        <v>1754.6</v>
      </c>
      <c r="Z49" s="58">
        <f aca="true" t="shared" si="52" ref="Z49:AG49">SUM(Z50:Z53)</f>
        <v>0</v>
      </c>
      <c r="AA49" s="58">
        <f t="shared" si="52"/>
        <v>0</v>
      </c>
      <c r="AB49" s="58">
        <f t="shared" si="52"/>
        <v>300</v>
      </c>
      <c r="AC49" s="58">
        <f t="shared" si="52"/>
        <v>293.1</v>
      </c>
      <c r="AD49" s="58">
        <f t="shared" si="52"/>
        <v>274.3</v>
      </c>
      <c r="AE49" s="58">
        <f t="shared" si="52"/>
        <v>307.09999999999997</v>
      </c>
      <c r="AF49" s="58">
        <f t="shared" si="52"/>
        <v>307.09999999999997</v>
      </c>
      <c r="AG49" s="58">
        <f t="shared" si="52"/>
        <v>273</v>
      </c>
      <c r="AH49" s="58">
        <v>0</v>
      </c>
      <c r="AI49" s="58">
        <v>0</v>
      </c>
      <c r="AJ49" s="58">
        <v>0</v>
      </c>
      <c r="AK49" s="58">
        <v>0</v>
      </c>
    </row>
    <row r="50" spans="1:37" ht="36" customHeight="1">
      <c r="A50" s="44">
        <v>44</v>
      </c>
      <c r="B50" s="100"/>
      <c r="C50" s="100"/>
      <c r="D50" s="100"/>
      <c r="E50" s="78" t="s">
        <v>3</v>
      </c>
      <c r="F50" s="58">
        <f t="shared" si="35"/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f aca="true" t="shared" si="53" ref="M50:R50">L50</f>
        <v>0</v>
      </c>
      <c r="N50" s="58">
        <f t="shared" si="53"/>
        <v>0</v>
      </c>
      <c r="O50" s="58">
        <f t="shared" si="53"/>
        <v>0</v>
      </c>
      <c r="P50" s="58">
        <f t="shared" si="53"/>
        <v>0</v>
      </c>
      <c r="Q50" s="58">
        <f t="shared" si="53"/>
        <v>0</v>
      </c>
      <c r="R50" s="58">
        <f t="shared" si="53"/>
        <v>0</v>
      </c>
      <c r="S50" s="72">
        <f t="shared" si="2"/>
        <v>0</v>
      </c>
      <c r="T50" s="72">
        <f t="shared" si="3"/>
        <v>0</v>
      </c>
      <c r="U50" s="72">
        <f t="shared" si="3"/>
        <v>0</v>
      </c>
      <c r="V50" s="72">
        <f t="shared" si="4"/>
        <v>0</v>
      </c>
      <c r="W50" s="72">
        <f t="shared" si="5"/>
        <v>0</v>
      </c>
      <c r="X50" s="73" t="s">
        <v>3</v>
      </c>
      <c r="Y50" s="58">
        <f t="shared" si="36"/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f aca="true" t="shared" si="54" ref="AF50:AK50">AE50</f>
        <v>0</v>
      </c>
      <c r="AG50" s="58">
        <f t="shared" si="54"/>
        <v>0</v>
      </c>
      <c r="AH50" s="58">
        <f t="shared" si="54"/>
        <v>0</v>
      </c>
      <c r="AI50" s="58">
        <f t="shared" si="54"/>
        <v>0</v>
      </c>
      <c r="AJ50" s="58">
        <f t="shared" si="54"/>
        <v>0</v>
      </c>
      <c r="AK50" s="58">
        <f t="shared" si="54"/>
        <v>0</v>
      </c>
    </row>
    <row r="51" spans="1:37" ht="58.5" customHeight="1">
      <c r="A51" s="44">
        <v>45</v>
      </c>
      <c r="B51" s="100"/>
      <c r="C51" s="100"/>
      <c r="D51" s="100"/>
      <c r="E51" s="78" t="s">
        <v>1</v>
      </c>
      <c r="F51" s="58">
        <f t="shared" si="35"/>
        <v>1666.8</v>
      </c>
      <c r="G51" s="58">
        <v>0</v>
      </c>
      <c r="H51" s="58">
        <v>0</v>
      </c>
      <c r="I51" s="58">
        <v>285</v>
      </c>
      <c r="J51" s="58">
        <v>278.5</v>
      </c>
      <c r="K51" s="58">
        <v>260.6</v>
      </c>
      <c r="L51" s="58">
        <v>291.7</v>
      </c>
      <c r="M51" s="58">
        <v>291.7</v>
      </c>
      <c r="N51" s="58">
        <v>259.3</v>
      </c>
      <c r="O51" s="58">
        <v>0</v>
      </c>
      <c r="P51" s="58">
        <v>0</v>
      </c>
      <c r="Q51" s="58">
        <v>0</v>
      </c>
      <c r="R51" s="58">
        <v>0</v>
      </c>
      <c r="S51" s="72">
        <f t="shared" si="2"/>
        <v>0</v>
      </c>
      <c r="T51" s="72">
        <f t="shared" si="3"/>
        <v>0</v>
      </c>
      <c r="U51" s="72">
        <f t="shared" si="3"/>
        <v>0</v>
      </c>
      <c r="V51" s="72">
        <f t="shared" si="4"/>
        <v>0</v>
      </c>
      <c r="W51" s="72">
        <f t="shared" si="5"/>
        <v>0</v>
      </c>
      <c r="X51" s="73" t="s">
        <v>1</v>
      </c>
      <c r="Y51" s="58">
        <f t="shared" si="36"/>
        <v>1666.8</v>
      </c>
      <c r="Z51" s="58">
        <v>0</v>
      </c>
      <c r="AA51" s="58">
        <v>0</v>
      </c>
      <c r="AB51" s="58">
        <v>285</v>
      </c>
      <c r="AC51" s="58">
        <v>278.5</v>
      </c>
      <c r="AD51" s="58">
        <v>260.6</v>
      </c>
      <c r="AE51" s="58">
        <v>291.7</v>
      </c>
      <c r="AF51" s="58">
        <v>291.7</v>
      </c>
      <c r="AG51" s="58">
        <v>259.3</v>
      </c>
      <c r="AH51" s="58">
        <v>0</v>
      </c>
      <c r="AI51" s="58">
        <v>0</v>
      </c>
      <c r="AJ51" s="58">
        <v>0</v>
      </c>
      <c r="AK51" s="58">
        <v>0</v>
      </c>
    </row>
    <row r="52" spans="1:37" ht="39" customHeight="1">
      <c r="A52" s="44">
        <v>46</v>
      </c>
      <c r="B52" s="100"/>
      <c r="C52" s="100"/>
      <c r="D52" s="100"/>
      <c r="E52" s="78" t="s">
        <v>2</v>
      </c>
      <c r="F52" s="58">
        <f t="shared" si="35"/>
        <v>87.8</v>
      </c>
      <c r="G52" s="58">
        <v>0</v>
      </c>
      <c r="H52" s="58">
        <v>0</v>
      </c>
      <c r="I52" s="58">
        <v>15</v>
      </c>
      <c r="J52" s="58">
        <v>14.6</v>
      </c>
      <c r="K52" s="58">
        <v>13.7</v>
      </c>
      <c r="L52" s="58">
        <v>15.4</v>
      </c>
      <c r="M52" s="58">
        <v>15.4</v>
      </c>
      <c r="N52" s="58">
        <v>13.7</v>
      </c>
      <c r="O52" s="58">
        <v>0</v>
      </c>
      <c r="P52" s="58">
        <v>0</v>
      </c>
      <c r="Q52" s="58">
        <v>0</v>
      </c>
      <c r="R52" s="58">
        <v>0</v>
      </c>
      <c r="S52" s="72">
        <f t="shared" si="2"/>
        <v>0</v>
      </c>
      <c r="T52" s="72">
        <f t="shared" si="3"/>
        <v>0</v>
      </c>
      <c r="U52" s="72">
        <f t="shared" si="3"/>
        <v>0</v>
      </c>
      <c r="V52" s="72">
        <f t="shared" si="4"/>
        <v>0</v>
      </c>
      <c r="W52" s="72">
        <f t="shared" si="5"/>
        <v>0</v>
      </c>
      <c r="X52" s="73" t="s">
        <v>2</v>
      </c>
      <c r="Y52" s="58">
        <f t="shared" si="36"/>
        <v>87.8</v>
      </c>
      <c r="Z52" s="58">
        <v>0</v>
      </c>
      <c r="AA52" s="58">
        <v>0</v>
      </c>
      <c r="AB52" s="58">
        <v>15</v>
      </c>
      <c r="AC52" s="58">
        <v>14.6</v>
      </c>
      <c r="AD52" s="58">
        <v>13.7</v>
      </c>
      <c r="AE52" s="58">
        <v>15.4</v>
      </c>
      <c r="AF52" s="58">
        <v>15.4</v>
      </c>
      <c r="AG52" s="58">
        <v>13.7</v>
      </c>
      <c r="AH52" s="58">
        <v>0</v>
      </c>
      <c r="AI52" s="58">
        <v>0</v>
      </c>
      <c r="AJ52" s="58">
        <v>0</v>
      </c>
      <c r="AK52" s="58">
        <v>0</v>
      </c>
    </row>
    <row r="53" spans="1:37" ht="59.25" customHeight="1">
      <c r="A53" s="44">
        <v>47</v>
      </c>
      <c r="B53" s="103"/>
      <c r="C53" s="103"/>
      <c r="D53" s="100"/>
      <c r="E53" s="78" t="s">
        <v>50</v>
      </c>
      <c r="F53" s="58">
        <f t="shared" si="35"/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f aca="true" t="shared" si="55" ref="M53:R53">L53</f>
        <v>0</v>
      </c>
      <c r="N53" s="58">
        <f t="shared" si="55"/>
        <v>0</v>
      </c>
      <c r="O53" s="58">
        <f t="shared" si="55"/>
        <v>0</v>
      </c>
      <c r="P53" s="58">
        <f t="shared" si="55"/>
        <v>0</v>
      </c>
      <c r="Q53" s="58">
        <f t="shared" si="55"/>
        <v>0</v>
      </c>
      <c r="R53" s="58">
        <f t="shared" si="55"/>
        <v>0</v>
      </c>
      <c r="S53" s="72">
        <f t="shared" si="2"/>
        <v>0</v>
      </c>
      <c r="T53" s="72">
        <f t="shared" si="3"/>
        <v>0</v>
      </c>
      <c r="U53" s="72">
        <f t="shared" si="3"/>
        <v>0</v>
      </c>
      <c r="V53" s="72">
        <f t="shared" si="4"/>
        <v>0</v>
      </c>
      <c r="W53" s="72">
        <f t="shared" si="5"/>
        <v>0</v>
      </c>
      <c r="X53" s="73" t="s">
        <v>50</v>
      </c>
      <c r="Y53" s="58">
        <f t="shared" si="36"/>
        <v>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f aca="true" t="shared" si="56" ref="AF53:AK53">AE53</f>
        <v>0</v>
      </c>
      <c r="AG53" s="58">
        <f t="shared" si="56"/>
        <v>0</v>
      </c>
      <c r="AH53" s="58">
        <f t="shared" si="56"/>
        <v>0</v>
      </c>
      <c r="AI53" s="58">
        <f t="shared" si="56"/>
        <v>0</v>
      </c>
      <c r="AJ53" s="58">
        <f t="shared" si="56"/>
        <v>0</v>
      </c>
      <c r="AK53" s="58">
        <f t="shared" si="56"/>
        <v>0</v>
      </c>
    </row>
    <row r="54" spans="1:37" ht="24" customHeight="1">
      <c r="A54" s="44">
        <v>48</v>
      </c>
      <c r="B54" s="99" t="s">
        <v>44</v>
      </c>
      <c r="C54" s="101" t="s">
        <v>46</v>
      </c>
      <c r="D54" s="101" t="s">
        <v>14</v>
      </c>
      <c r="E54" s="78" t="s">
        <v>0</v>
      </c>
      <c r="F54" s="58">
        <f t="shared" si="35"/>
        <v>19567.2</v>
      </c>
      <c r="G54" s="58">
        <f aca="true" t="shared" si="57" ref="G54:R54">G55+G56+G57+G58</f>
        <v>0</v>
      </c>
      <c r="H54" s="58">
        <f t="shared" si="57"/>
        <v>0</v>
      </c>
      <c r="I54" s="58">
        <f t="shared" si="57"/>
        <v>2431.9</v>
      </c>
      <c r="J54" s="58">
        <f>J55+J56+J57+J58</f>
        <v>3262.5</v>
      </c>
      <c r="K54" s="58">
        <f>K55+K56+K57+K58</f>
        <v>3979.3</v>
      </c>
      <c r="L54" s="58">
        <f>L55+L56+L57+L58</f>
        <v>3752.7</v>
      </c>
      <c r="M54" s="58">
        <f t="shared" si="57"/>
        <v>3752.7</v>
      </c>
      <c r="N54" s="58">
        <f t="shared" si="57"/>
        <v>2388.1</v>
      </c>
      <c r="O54" s="58">
        <f t="shared" si="57"/>
        <v>0</v>
      </c>
      <c r="P54" s="58">
        <f t="shared" si="57"/>
        <v>0</v>
      </c>
      <c r="Q54" s="58">
        <f t="shared" si="57"/>
        <v>0</v>
      </c>
      <c r="R54" s="58">
        <f t="shared" si="57"/>
        <v>0</v>
      </c>
      <c r="S54" s="72">
        <f t="shared" si="2"/>
        <v>0</v>
      </c>
      <c r="T54" s="72">
        <f t="shared" si="3"/>
        <v>0</v>
      </c>
      <c r="U54" s="72">
        <f t="shared" si="3"/>
        <v>0</v>
      </c>
      <c r="V54" s="72">
        <f t="shared" si="4"/>
        <v>0</v>
      </c>
      <c r="W54" s="72">
        <f t="shared" si="5"/>
        <v>0</v>
      </c>
      <c r="X54" s="73" t="s">
        <v>0</v>
      </c>
      <c r="Y54" s="58">
        <f t="shared" si="36"/>
        <v>19567.2</v>
      </c>
      <c r="Z54" s="58">
        <f aca="true" t="shared" si="58" ref="Z54:AE54">Z55+Z56+Z57+Z58</f>
        <v>0</v>
      </c>
      <c r="AA54" s="58">
        <f t="shared" si="58"/>
        <v>0</v>
      </c>
      <c r="AB54" s="58">
        <f t="shared" si="58"/>
        <v>2431.9</v>
      </c>
      <c r="AC54" s="58">
        <f t="shared" si="58"/>
        <v>3262.5</v>
      </c>
      <c r="AD54" s="58">
        <f t="shared" si="58"/>
        <v>3979.3</v>
      </c>
      <c r="AE54" s="58">
        <f t="shared" si="58"/>
        <v>3752.7</v>
      </c>
      <c r="AF54" s="58">
        <f aca="true" t="shared" si="59" ref="AF54:AK54">AF55+AF56+AF57+AF58</f>
        <v>3752.7</v>
      </c>
      <c r="AG54" s="58">
        <f t="shared" si="59"/>
        <v>2388.1</v>
      </c>
      <c r="AH54" s="58">
        <f t="shared" si="59"/>
        <v>0</v>
      </c>
      <c r="AI54" s="58">
        <f t="shared" si="59"/>
        <v>0</v>
      </c>
      <c r="AJ54" s="58">
        <f t="shared" si="59"/>
        <v>0</v>
      </c>
      <c r="AK54" s="58">
        <f t="shared" si="59"/>
        <v>0</v>
      </c>
    </row>
    <row r="55" spans="1:37" ht="32.25" customHeight="1">
      <c r="A55" s="44">
        <v>49</v>
      </c>
      <c r="B55" s="100"/>
      <c r="C55" s="100"/>
      <c r="D55" s="100"/>
      <c r="E55" s="78" t="s">
        <v>3</v>
      </c>
      <c r="F55" s="58">
        <f t="shared" si="35"/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f aca="true" t="shared" si="60" ref="M55:R55">L55</f>
        <v>0</v>
      </c>
      <c r="N55" s="58">
        <f t="shared" si="60"/>
        <v>0</v>
      </c>
      <c r="O55" s="58">
        <f t="shared" si="60"/>
        <v>0</v>
      </c>
      <c r="P55" s="58">
        <f t="shared" si="60"/>
        <v>0</v>
      </c>
      <c r="Q55" s="58">
        <f t="shared" si="60"/>
        <v>0</v>
      </c>
      <c r="R55" s="58">
        <f t="shared" si="60"/>
        <v>0</v>
      </c>
      <c r="S55" s="72">
        <f t="shared" si="2"/>
        <v>0</v>
      </c>
      <c r="T55" s="72">
        <f t="shared" si="3"/>
        <v>0</v>
      </c>
      <c r="U55" s="72">
        <f t="shared" si="3"/>
        <v>0</v>
      </c>
      <c r="V55" s="72">
        <f t="shared" si="4"/>
        <v>0</v>
      </c>
      <c r="W55" s="72">
        <f t="shared" si="5"/>
        <v>0</v>
      </c>
      <c r="X55" s="73" t="s">
        <v>3</v>
      </c>
      <c r="Y55" s="58">
        <f t="shared" si="36"/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f aca="true" t="shared" si="61" ref="AF55:AK55">AE55</f>
        <v>0</v>
      </c>
      <c r="AG55" s="58">
        <f t="shared" si="61"/>
        <v>0</v>
      </c>
      <c r="AH55" s="58">
        <f t="shared" si="61"/>
        <v>0</v>
      </c>
      <c r="AI55" s="58">
        <f t="shared" si="61"/>
        <v>0</v>
      </c>
      <c r="AJ55" s="58">
        <f t="shared" si="61"/>
        <v>0</v>
      </c>
      <c r="AK55" s="58">
        <f t="shared" si="61"/>
        <v>0</v>
      </c>
    </row>
    <row r="56" spans="1:37" ht="53.25" customHeight="1">
      <c r="A56" s="44">
        <v>50</v>
      </c>
      <c r="B56" s="100"/>
      <c r="C56" s="100"/>
      <c r="D56" s="100"/>
      <c r="E56" s="78" t="s">
        <v>1</v>
      </c>
      <c r="F56" s="58">
        <f t="shared" si="35"/>
        <v>18588.800000000003</v>
      </c>
      <c r="G56" s="58">
        <v>0</v>
      </c>
      <c r="H56" s="58">
        <v>0</v>
      </c>
      <c r="I56" s="58">
        <v>2310.3</v>
      </c>
      <c r="J56" s="58">
        <f>2437+662.3</f>
        <v>3099.3</v>
      </c>
      <c r="K56" s="58">
        <f>2280.3+1500</f>
        <v>3780.3</v>
      </c>
      <c r="L56" s="58">
        <v>3565.1</v>
      </c>
      <c r="M56" s="58">
        <v>3565.1</v>
      </c>
      <c r="N56" s="58">
        <v>2268.7</v>
      </c>
      <c r="O56" s="58">
        <v>0</v>
      </c>
      <c r="P56" s="58">
        <v>0</v>
      </c>
      <c r="Q56" s="58">
        <v>0</v>
      </c>
      <c r="R56" s="58">
        <v>0</v>
      </c>
      <c r="S56" s="72">
        <f t="shared" si="2"/>
        <v>0</v>
      </c>
      <c r="T56" s="72">
        <f t="shared" si="3"/>
        <v>0</v>
      </c>
      <c r="U56" s="72">
        <f t="shared" si="3"/>
        <v>0</v>
      </c>
      <c r="V56" s="72">
        <f t="shared" si="4"/>
        <v>0</v>
      </c>
      <c r="W56" s="72">
        <f t="shared" si="5"/>
        <v>0</v>
      </c>
      <c r="X56" s="73" t="s">
        <v>1</v>
      </c>
      <c r="Y56" s="58">
        <f t="shared" si="36"/>
        <v>18588.800000000003</v>
      </c>
      <c r="Z56" s="58">
        <v>0</v>
      </c>
      <c r="AA56" s="58">
        <v>0</v>
      </c>
      <c r="AB56" s="58">
        <v>2310.3</v>
      </c>
      <c r="AC56" s="58">
        <f>2437+662.3</f>
        <v>3099.3</v>
      </c>
      <c r="AD56" s="58">
        <f>2280.3+1500</f>
        <v>3780.3</v>
      </c>
      <c r="AE56" s="58">
        <v>3565.1</v>
      </c>
      <c r="AF56" s="58">
        <v>3565.1</v>
      </c>
      <c r="AG56" s="58">
        <v>2268.7</v>
      </c>
      <c r="AH56" s="58">
        <v>0</v>
      </c>
      <c r="AI56" s="58">
        <v>0</v>
      </c>
      <c r="AJ56" s="58">
        <v>0</v>
      </c>
      <c r="AK56" s="58">
        <v>0</v>
      </c>
    </row>
    <row r="57" spans="1:37" ht="39" customHeight="1">
      <c r="A57" s="44">
        <v>51</v>
      </c>
      <c r="B57" s="100"/>
      <c r="C57" s="100"/>
      <c r="D57" s="100"/>
      <c r="E57" s="78" t="s">
        <v>2</v>
      </c>
      <c r="F57" s="58">
        <f t="shared" si="35"/>
        <v>978.4</v>
      </c>
      <c r="G57" s="58">
        <v>0</v>
      </c>
      <c r="H57" s="58">
        <v>0</v>
      </c>
      <c r="I57" s="58">
        <v>121.6</v>
      </c>
      <c r="J57" s="58">
        <f>128.3+34.9</f>
        <v>163.20000000000002</v>
      </c>
      <c r="K57" s="58">
        <f>120+79</f>
        <v>199</v>
      </c>
      <c r="L57" s="58">
        <v>187.6</v>
      </c>
      <c r="M57" s="58">
        <v>187.6</v>
      </c>
      <c r="N57" s="58">
        <v>119.4</v>
      </c>
      <c r="O57" s="58">
        <v>0</v>
      </c>
      <c r="P57" s="58">
        <v>0</v>
      </c>
      <c r="Q57" s="58">
        <v>0</v>
      </c>
      <c r="R57" s="58">
        <v>0</v>
      </c>
      <c r="S57" s="72">
        <f t="shared" si="2"/>
        <v>0</v>
      </c>
      <c r="T57" s="72">
        <f t="shared" si="3"/>
        <v>0</v>
      </c>
      <c r="U57" s="72">
        <f t="shared" si="3"/>
        <v>0</v>
      </c>
      <c r="V57" s="72">
        <f t="shared" si="4"/>
        <v>0</v>
      </c>
      <c r="W57" s="72">
        <f t="shared" si="5"/>
        <v>0</v>
      </c>
      <c r="X57" s="73" t="s">
        <v>2</v>
      </c>
      <c r="Y57" s="58">
        <f t="shared" si="36"/>
        <v>978.4</v>
      </c>
      <c r="Z57" s="58">
        <v>0</v>
      </c>
      <c r="AA57" s="58">
        <v>0</v>
      </c>
      <c r="AB57" s="58">
        <v>121.6</v>
      </c>
      <c r="AC57" s="58">
        <f>128.3+34.9</f>
        <v>163.20000000000002</v>
      </c>
      <c r="AD57" s="58">
        <f>120+79</f>
        <v>199</v>
      </c>
      <c r="AE57" s="58">
        <v>187.6</v>
      </c>
      <c r="AF57" s="58">
        <v>187.6</v>
      </c>
      <c r="AG57" s="58">
        <v>119.4</v>
      </c>
      <c r="AH57" s="58">
        <v>0</v>
      </c>
      <c r="AI57" s="58">
        <v>0</v>
      </c>
      <c r="AJ57" s="58">
        <v>0</v>
      </c>
      <c r="AK57" s="58">
        <v>0</v>
      </c>
    </row>
    <row r="58" spans="1:37" ht="58.5" customHeight="1">
      <c r="A58" s="44">
        <v>52</v>
      </c>
      <c r="B58" s="100"/>
      <c r="C58" s="100"/>
      <c r="D58" s="100"/>
      <c r="E58" s="78" t="s">
        <v>50</v>
      </c>
      <c r="F58" s="58">
        <f t="shared" si="35"/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f aca="true" t="shared" si="62" ref="M58:R58">L58</f>
        <v>0</v>
      </c>
      <c r="N58" s="58">
        <f t="shared" si="62"/>
        <v>0</v>
      </c>
      <c r="O58" s="58">
        <f t="shared" si="62"/>
        <v>0</v>
      </c>
      <c r="P58" s="58">
        <f t="shared" si="62"/>
        <v>0</v>
      </c>
      <c r="Q58" s="58">
        <f t="shared" si="62"/>
        <v>0</v>
      </c>
      <c r="R58" s="58">
        <f t="shared" si="62"/>
        <v>0</v>
      </c>
      <c r="S58" s="72">
        <f t="shared" si="2"/>
        <v>0</v>
      </c>
      <c r="T58" s="72">
        <f t="shared" si="3"/>
        <v>0</v>
      </c>
      <c r="U58" s="72">
        <f t="shared" si="3"/>
        <v>0</v>
      </c>
      <c r="V58" s="72">
        <f t="shared" si="4"/>
        <v>0</v>
      </c>
      <c r="W58" s="72">
        <f t="shared" si="5"/>
        <v>0</v>
      </c>
      <c r="X58" s="73" t="s">
        <v>50</v>
      </c>
      <c r="Y58" s="58">
        <f t="shared" si="36"/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58">
        <f aca="true" t="shared" si="63" ref="AF58:AK58">AE58</f>
        <v>0</v>
      </c>
      <c r="AG58" s="58">
        <f t="shared" si="63"/>
        <v>0</v>
      </c>
      <c r="AH58" s="58">
        <f t="shared" si="63"/>
        <v>0</v>
      </c>
      <c r="AI58" s="58">
        <f t="shared" si="63"/>
        <v>0</v>
      </c>
      <c r="AJ58" s="58">
        <f t="shared" si="63"/>
        <v>0</v>
      </c>
      <c r="AK58" s="58">
        <f t="shared" si="63"/>
        <v>0</v>
      </c>
    </row>
    <row r="59" spans="1:37" ht="28.5" customHeight="1">
      <c r="A59" s="44">
        <v>53</v>
      </c>
      <c r="B59" s="99" t="s">
        <v>70</v>
      </c>
      <c r="C59" s="101" t="s">
        <v>73</v>
      </c>
      <c r="D59" s="98" t="s">
        <v>14</v>
      </c>
      <c r="E59" s="78" t="s">
        <v>0</v>
      </c>
      <c r="F59" s="58">
        <f>SUM(F60:F63)</f>
        <v>500</v>
      </c>
      <c r="G59" s="58">
        <f aca="true" t="shared" si="64" ref="G59:N59">SUM(G60:G63)</f>
        <v>0</v>
      </c>
      <c r="H59" s="58">
        <f t="shared" si="64"/>
        <v>0</v>
      </c>
      <c r="I59" s="58">
        <f t="shared" si="64"/>
        <v>0</v>
      </c>
      <c r="J59" s="58">
        <f t="shared" si="64"/>
        <v>0</v>
      </c>
      <c r="K59" s="58">
        <f t="shared" si="64"/>
        <v>0</v>
      </c>
      <c r="L59" s="58">
        <f>SUM(L60:L63)</f>
        <v>500</v>
      </c>
      <c r="M59" s="58">
        <f t="shared" si="64"/>
        <v>0</v>
      </c>
      <c r="N59" s="58">
        <f t="shared" si="64"/>
        <v>0</v>
      </c>
      <c r="O59" s="58"/>
      <c r="P59" s="58"/>
      <c r="Q59" s="58"/>
      <c r="R59" s="58"/>
      <c r="S59" s="72">
        <f t="shared" si="2"/>
        <v>0</v>
      </c>
      <c r="T59" s="72">
        <f t="shared" si="3"/>
        <v>0</v>
      </c>
      <c r="U59" s="72">
        <f t="shared" si="3"/>
        <v>0</v>
      </c>
      <c r="V59" s="72">
        <f t="shared" si="4"/>
        <v>0</v>
      </c>
      <c r="W59" s="72">
        <f t="shared" si="5"/>
        <v>0</v>
      </c>
      <c r="X59" s="73" t="s">
        <v>0</v>
      </c>
      <c r="Y59" s="58">
        <f>SUM(Y60:Y63)</f>
        <v>500</v>
      </c>
      <c r="Z59" s="58">
        <f aca="true" t="shared" si="65" ref="Z59:AG59">SUM(Z60:Z63)</f>
        <v>0</v>
      </c>
      <c r="AA59" s="58">
        <f t="shared" si="65"/>
        <v>0</v>
      </c>
      <c r="AB59" s="58">
        <f t="shared" si="65"/>
        <v>0</v>
      </c>
      <c r="AC59" s="58">
        <f t="shared" si="65"/>
        <v>0</v>
      </c>
      <c r="AD59" s="58">
        <f t="shared" si="65"/>
        <v>0</v>
      </c>
      <c r="AE59" s="58">
        <f t="shared" si="65"/>
        <v>500</v>
      </c>
      <c r="AF59" s="58">
        <f t="shared" si="65"/>
        <v>0</v>
      </c>
      <c r="AG59" s="58">
        <f t="shared" si="65"/>
        <v>0</v>
      </c>
      <c r="AH59" s="58"/>
      <c r="AI59" s="58"/>
      <c r="AJ59" s="58"/>
      <c r="AK59" s="58"/>
    </row>
    <row r="60" spans="1:37" ht="38.25" customHeight="1">
      <c r="A60" s="44">
        <v>54</v>
      </c>
      <c r="B60" s="100"/>
      <c r="C60" s="100"/>
      <c r="D60" s="98"/>
      <c r="E60" s="78" t="s">
        <v>3</v>
      </c>
      <c r="F60" s="58">
        <v>0</v>
      </c>
      <c r="G60" s="58"/>
      <c r="H60" s="58"/>
      <c r="I60" s="58"/>
      <c r="J60" s="58"/>
      <c r="K60" s="58">
        <v>0</v>
      </c>
      <c r="L60" s="58">
        <v>0</v>
      </c>
      <c r="M60" s="58">
        <v>0</v>
      </c>
      <c r="N60" s="58">
        <v>0</v>
      </c>
      <c r="O60" s="58"/>
      <c r="P60" s="58"/>
      <c r="Q60" s="58"/>
      <c r="R60" s="58"/>
      <c r="S60" s="72">
        <f t="shared" si="2"/>
        <v>0</v>
      </c>
      <c r="T60" s="72">
        <f t="shared" si="3"/>
        <v>0</v>
      </c>
      <c r="U60" s="72">
        <f t="shared" si="3"/>
        <v>0</v>
      </c>
      <c r="V60" s="72">
        <f t="shared" si="4"/>
        <v>0</v>
      </c>
      <c r="W60" s="72">
        <f t="shared" si="5"/>
        <v>0</v>
      </c>
      <c r="X60" s="73" t="s">
        <v>3</v>
      </c>
      <c r="Y60" s="58">
        <v>0</v>
      </c>
      <c r="Z60" s="58"/>
      <c r="AA60" s="58"/>
      <c r="AB60" s="58"/>
      <c r="AC60" s="58"/>
      <c r="AD60" s="58">
        <v>0</v>
      </c>
      <c r="AE60" s="58">
        <v>0</v>
      </c>
      <c r="AF60" s="58">
        <v>0</v>
      </c>
      <c r="AG60" s="58">
        <v>0</v>
      </c>
      <c r="AH60" s="58"/>
      <c r="AI60" s="58"/>
      <c r="AJ60" s="58"/>
      <c r="AK60" s="58"/>
    </row>
    <row r="61" spans="1:37" ht="41.25" customHeight="1">
      <c r="A61" s="44">
        <v>55</v>
      </c>
      <c r="B61" s="100"/>
      <c r="C61" s="100"/>
      <c r="D61" s="98"/>
      <c r="E61" s="78" t="s">
        <v>1</v>
      </c>
      <c r="F61" s="58">
        <v>0</v>
      </c>
      <c r="G61" s="58"/>
      <c r="H61" s="58"/>
      <c r="I61" s="58"/>
      <c r="J61" s="58"/>
      <c r="K61" s="58">
        <v>0</v>
      </c>
      <c r="L61" s="58">
        <v>0</v>
      </c>
      <c r="M61" s="58">
        <v>0</v>
      </c>
      <c r="N61" s="58">
        <v>0</v>
      </c>
      <c r="O61" s="58"/>
      <c r="P61" s="58"/>
      <c r="Q61" s="58"/>
      <c r="R61" s="58"/>
      <c r="S61" s="72">
        <f t="shared" si="2"/>
        <v>0</v>
      </c>
      <c r="T61" s="72">
        <f t="shared" si="3"/>
        <v>0</v>
      </c>
      <c r="U61" s="72">
        <f t="shared" si="3"/>
        <v>0</v>
      </c>
      <c r="V61" s="72">
        <f t="shared" si="4"/>
        <v>0</v>
      </c>
      <c r="W61" s="72">
        <f t="shared" si="5"/>
        <v>0</v>
      </c>
      <c r="X61" s="73" t="s">
        <v>1</v>
      </c>
      <c r="Y61" s="58">
        <v>0</v>
      </c>
      <c r="Z61" s="58"/>
      <c r="AA61" s="58"/>
      <c r="AB61" s="58"/>
      <c r="AC61" s="58"/>
      <c r="AD61" s="58">
        <v>0</v>
      </c>
      <c r="AE61" s="58">
        <v>0</v>
      </c>
      <c r="AF61" s="58">
        <v>0</v>
      </c>
      <c r="AG61" s="58">
        <v>0</v>
      </c>
      <c r="AH61" s="58"/>
      <c r="AI61" s="58"/>
      <c r="AJ61" s="58"/>
      <c r="AK61" s="58"/>
    </row>
    <row r="62" spans="1:37" ht="30.75" customHeight="1">
      <c r="A62" s="44">
        <v>56</v>
      </c>
      <c r="B62" s="100"/>
      <c r="C62" s="100"/>
      <c r="D62" s="98"/>
      <c r="E62" s="78" t="s">
        <v>2</v>
      </c>
      <c r="F62" s="58">
        <f>SUM(K62:N62)</f>
        <v>500</v>
      </c>
      <c r="G62" s="58"/>
      <c r="H62" s="58"/>
      <c r="I62" s="58"/>
      <c r="J62" s="58"/>
      <c r="K62" s="58">
        <v>0</v>
      </c>
      <c r="L62" s="58">
        <v>500</v>
      </c>
      <c r="M62" s="58">
        <v>0</v>
      </c>
      <c r="N62" s="58">
        <v>0</v>
      </c>
      <c r="O62" s="58"/>
      <c r="P62" s="58"/>
      <c r="Q62" s="58"/>
      <c r="R62" s="58"/>
      <c r="S62" s="72">
        <f t="shared" si="2"/>
        <v>0</v>
      </c>
      <c r="T62" s="72">
        <f t="shared" si="3"/>
        <v>0</v>
      </c>
      <c r="U62" s="72">
        <f t="shared" si="3"/>
        <v>0</v>
      </c>
      <c r="V62" s="72">
        <f t="shared" si="4"/>
        <v>0</v>
      </c>
      <c r="W62" s="72">
        <f t="shared" si="5"/>
        <v>0</v>
      </c>
      <c r="X62" s="73" t="s">
        <v>2</v>
      </c>
      <c r="Y62" s="58">
        <f>SUM(AD62:AG62)</f>
        <v>500</v>
      </c>
      <c r="Z62" s="58"/>
      <c r="AA62" s="58"/>
      <c r="AB62" s="58"/>
      <c r="AC62" s="58"/>
      <c r="AD62" s="58">
        <v>0</v>
      </c>
      <c r="AE62" s="58">
        <v>500</v>
      </c>
      <c r="AF62" s="58">
        <v>0</v>
      </c>
      <c r="AG62" s="58">
        <v>0</v>
      </c>
      <c r="AH62" s="58"/>
      <c r="AI62" s="58"/>
      <c r="AJ62" s="58"/>
      <c r="AK62" s="58"/>
    </row>
    <row r="63" spans="1:37" ht="44.25" customHeight="1">
      <c r="A63" s="44">
        <v>57</v>
      </c>
      <c r="B63" s="100"/>
      <c r="C63" s="100"/>
      <c r="D63" s="98"/>
      <c r="E63" s="78" t="s">
        <v>50</v>
      </c>
      <c r="F63" s="58">
        <v>0</v>
      </c>
      <c r="G63" s="58"/>
      <c r="H63" s="58"/>
      <c r="I63" s="58"/>
      <c r="J63" s="58"/>
      <c r="K63" s="58">
        <v>0</v>
      </c>
      <c r="L63" s="58">
        <v>0</v>
      </c>
      <c r="M63" s="58">
        <v>0</v>
      </c>
      <c r="N63" s="58">
        <v>0</v>
      </c>
      <c r="O63" s="58"/>
      <c r="P63" s="58"/>
      <c r="Q63" s="58"/>
      <c r="R63" s="58"/>
      <c r="S63" s="72">
        <f t="shared" si="2"/>
        <v>0</v>
      </c>
      <c r="T63" s="72">
        <f t="shared" si="3"/>
        <v>0</v>
      </c>
      <c r="U63" s="72">
        <f t="shared" si="3"/>
        <v>0</v>
      </c>
      <c r="V63" s="72">
        <f t="shared" si="4"/>
        <v>0</v>
      </c>
      <c r="W63" s="72">
        <f t="shared" si="5"/>
        <v>0</v>
      </c>
      <c r="X63" s="73" t="s">
        <v>50</v>
      </c>
      <c r="Y63" s="58">
        <v>0</v>
      </c>
      <c r="Z63" s="58"/>
      <c r="AA63" s="58"/>
      <c r="AB63" s="58"/>
      <c r="AC63" s="58"/>
      <c r="AD63" s="58">
        <v>0</v>
      </c>
      <c r="AE63" s="58">
        <v>0</v>
      </c>
      <c r="AF63" s="58">
        <v>0</v>
      </c>
      <c r="AG63" s="58">
        <v>0</v>
      </c>
      <c r="AH63" s="58"/>
      <c r="AI63" s="58"/>
      <c r="AJ63" s="58"/>
      <c r="AK63" s="58"/>
    </row>
    <row r="64" spans="1:37" ht="33" customHeight="1">
      <c r="A64" s="44">
        <v>58</v>
      </c>
      <c r="B64" s="99" t="s">
        <v>71</v>
      </c>
      <c r="C64" s="101" t="s">
        <v>74</v>
      </c>
      <c r="D64" s="98" t="s">
        <v>14</v>
      </c>
      <c r="E64" s="78" t="s">
        <v>0</v>
      </c>
      <c r="F64" s="58">
        <f>SUM(F65:F68)</f>
        <v>1000</v>
      </c>
      <c r="G64" s="58">
        <f aca="true" t="shared" si="66" ref="G64:N64">SUM(G65:G68)</f>
        <v>0</v>
      </c>
      <c r="H64" s="58">
        <f t="shared" si="66"/>
        <v>0</v>
      </c>
      <c r="I64" s="58">
        <f t="shared" si="66"/>
        <v>0</v>
      </c>
      <c r="J64" s="58">
        <f t="shared" si="66"/>
        <v>0</v>
      </c>
      <c r="K64" s="58">
        <f t="shared" si="66"/>
        <v>0</v>
      </c>
      <c r="L64" s="58">
        <f t="shared" si="66"/>
        <v>1000</v>
      </c>
      <c r="M64" s="58">
        <f t="shared" si="66"/>
        <v>0</v>
      </c>
      <c r="N64" s="58">
        <f t="shared" si="66"/>
        <v>0</v>
      </c>
      <c r="O64" s="58"/>
      <c r="P64" s="58"/>
      <c r="Q64" s="58"/>
      <c r="R64" s="58"/>
      <c r="S64" s="72">
        <f t="shared" si="2"/>
        <v>0</v>
      </c>
      <c r="T64" s="72">
        <f t="shared" si="3"/>
        <v>0</v>
      </c>
      <c r="U64" s="72">
        <f t="shared" si="3"/>
        <v>0</v>
      </c>
      <c r="V64" s="72">
        <f t="shared" si="4"/>
        <v>0</v>
      </c>
      <c r="W64" s="72">
        <f t="shared" si="5"/>
        <v>0</v>
      </c>
      <c r="X64" s="73" t="s">
        <v>0</v>
      </c>
      <c r="Y64" s="58">
        <f>SUM(Y65:Y68)</f>
        <v>1000</v>
      </c>
      <c r="Z64" s="58">
        <f aca="true" t="shared" si="67" ref="Z64:AG64">SUM(Z65:Z68)</f>
        <v>0</v>
      </c>
      <c r="AA64" s="58">
        <f t="shared" si="67"/>
        <v>0</v>
      </c>
      <c r="AB64" s="58">
        <f t="shared" si="67"/>
        <v>0</v>
      </c>
      <c r="AC64" s="58">
        <f t="shared" si="67"/>
        <v>0</v>
      </c>
      <c r="AD64" s="58">
        <f t="shared" si="67"/>
        <v>0</v>
      </c>
      <c r="AE64" s="58">
        <f t="shared" si="67"/>
        <v>1000</v>
      </c>
      <c r="AF64" s="58">
        <f t="shared" si="67"/>
        <v>0</v>
      </c>
      <c r="AG64" s="58">
        <f t="shared" si="67"/>
        <v>0</v>
      </c>
      <c r="AH64" s="58"/>
      <c r="AI64" s="58"/>
      <c r="AJ64" s="58"/>
      <c r="AK64" s="58"/>
    </row>
    <row r="65" spans="1:37" ht="30.75" customHeight="1">
      <c r="A65" s="44">
        <v>59</v>
      </c>
      <c r="B65" s="100"/>
      <c r="C65" s="100"/>
      <c r="D65" s="98"/>
      <c r="E65" s="78" t="s">
        <v>3</v>
      </c>
      <c r="F65" s="58">
        <v>0</v>
      </c>
      <c r="G65" s="58"/>
      <c r="H65" s="58"/>
      <c r="I65" s="58"/>
      <c r="J65" s="58"/>
      <c r="K65" s="58">
        <v>0</v>
      </c>
      <c r="L65" s="58">
        <v>0</v>
      </c>
      <c r="M65" s="58">
        <v>0</v>
      </c>
      <c r="N65" s="58">
        <v>0</v>
      </c>
      <c r="O65" s="58"/>
      <c r="P65" s="58"/>
      <c r="Q65" s="58"/>
      <c r="R65" s="58"/>
      <c r="S65" s="72">
        <f t="shared" si="2"/>
        <v>0</v>
      </c>
      <c r="T65" s="72">
        <f t="shared" si="3"/>
        <v>0</v>
      </c>
      <c r="U65" s="72">
        <f t="shared" si="3"/>
        <v>0</v>
      </c>
      <c r="V65" s="72">
        <f t="shared" si="4"/>
        <v>0</v>
      </c>
      <c r="W65" s="72">
        <f t="shared" si="5"/>
        <v>0</v>
      </c>
      <c r="X65" s="73" t="s">
        <v>3</v>
      </c>
      <c r="Y65" s="58">
        <v>0</v>
      </c>
      <c r="Z65" s="58"/>
      <c r="AA65" s="58"/>
      <c r="AB65" s="58"/>
      <c r="AC65" s="58"/>
      <c r="AD65" s="58">
        <v>0</v>
      </c>
      <c r="AE65" s="58">
        <v>0</v>
      </c>
      <c r="AF65" s="58">
        <v>0</v>
      </c>
      <c r="AG65" s="58">
        <v>0</v>
      </c>
      <c r="AH65" s="58"/>
      <c r="AI65" s="58"/>
      <c r="AJ65" s="58"/>
      <c r="AK65" s="58"/>
    </row>
    <row r="66" spans="1:37" ht="45" customHeight="1">
      <c r="A66" s="44">
        <v>60</v>
      </c>
      <c r="B66" s="100"/>
      <c r="C66" s="100"/>
      <c r="D66" s="98"/>
      <c r="E66" s="78" t="s">
        <v>1</v>
      </c>
      <c r="F66" s="58">
        <v>0</v>
      </c>
      <c r="G66" s="58"/>
      <c r="H66" s="58"/>
      <c r="I66" s="58"/>
      <c r="J66" s="58"/>
      <c r="K66" s="58">
        <v>0</v>
      </c>
      <c r="L66" s="58">
        <v>0</v>
      </c>
      <c r="M66" s="58">
        <v>0</v>
      </c>
      <c r="N66" s="58">
        <v>0</v>
      </c>
      <c r="O66" s="58"/>
      <c r="P66" s="58"/>
      <c r="Q66" s="58"/>
      <c r="R66" s="58"/>
      <c r="S66" s="72">
        <f t="shared" si="2"/>
        <v>0</v>
      </c>
      <c r="T66" s="72">
        <f t="shared" si="3"/>
        <v>0</v>
      </c>
      <c r="U66" s="72">
        <f t="shared" si="3"/>
        <v>0</v>
      </c>
      <c r="V66" s="72">
        <f t="shared" si="4"/>
        <v>0</v>
      </c>
      <c r="W66" s="72">
        <f t="shared" si="5"/>
        <v>0</v>
      </c>
      <c r="X66" s="73" t="s">
        <v>1</v>
      </c>
      <c r="Y66" s="58">
        <v>0</v>
      </c>
      <c r="Z66" s="58"/>
      <c r="AA66" s="58"/>
      <c r="AB66" s="58"/>
      <c r="AC66" s="58"/>
      <c r="AD66" s="58">
        <v>0</v>
      </c>
      <c r="AE66" s="58">
        <v>0</v>
      </c>
      <c r="AF66" s="58">
        <v>0</v>
      </c>
      <c r="AG66" s="58">
        <v>0</v>
      </c>
      <c r="AH66" s="58"/>
      <c r="AI66" s="58"/>
      <c r="AJ66" s="58"/>
      <c r="AK66" s="58"/>
    </row>
    <row r="67" spans="1:37" ht="37.5" customHeight="1">
      <c r="A67" s="44">
        <v>61</v>
      </c>
      <c r="B67" s="100"/>
      <c r="C67" s="100"/>
      <c r="D67" s="98"/>
      <c r="E67" s="78" t="s">
        <v>2</v>
      </c>
      <c r="F67" s="58">
        <f>SUM(K67:N67)</f>
        <v>1000</v>
      </c>
      <c r="G67" s="58"/>
      <c r="H67" s="58"/>
      <c r="I67" s="58"/>
      <c r="J67" s="58"/>
      <c r="K67" s="58">
        <v>0</v>
      </c>
      <c r="L67" s="58">
        <v>1000</v>
      </c>
      <c r="M67" s="58">
        <v>0</v>
      </c>
      <c r="N67" s="58">
        <v>0</v>
      </c>
      <c r="O67" s="58"/>
      <c r="P67" s="58"/>
      <c r="Q67" s="58"/>
      <c r="R67" s="58"/>
      <c r="S67" s="72">
        <f t="shared" si="2"/>
        <v>0</v>
      </c>
      <c r="T67" s="72">
        <f t="shared" si="3"/>
        <v>0</v>
      </c>
      <c r="U67" s="72">
        <f t="shared" si="3"/>
        <v>0</v>
      </c>
      <c r="V67" s="72">
        <f t="shared" si="4"/>
        <v>0</v>
      </c>
      <c r="W67" s="72">
        <f t="shared" si="5"/>
        <v>0</v>
      </c>
      <c r="X67" s="73" t="s">
        <v>2</v>
      </c>
      <c r="Y67" s="58">
        <f>SUM(AD67:AG67)</f>
        <v>1000</v>
      </c>
      <c r="Z67" s="58"/>
      <c r="AA67" s="58"/>
      <c r="AB67" s="58"/>
      <c r="AC67" s="58"/>
      <c r="AD67" s="58">
        <v>0</v>
      </c>
      <c r="AE67" s="58">
        <v>1000</v>
      </c>
      <c r="AF67" s="58">
        <v>0</v>
      </c>
      <c r="AG67" s="58">
        <v>0</v>
      </c>
      <c r="AH67" s="58"/>
      <c r="AI67" s="58"/>
      <c r="AJ67" s="58"/>
      <c r="AK67" s="58"/>
    </row>
    <row r="68" spans="1:37" ht="62.25" customHeight="1">
      <c r="A68" s="44">
        <v>62</v>
      </c>
      <c r="B68" s="100"/>
      <c r="C68" s="100"/>
      <c r="D68" s="98"/>
      <c r="E68" s="78" t="s">
        <v>50</v>
      </c>
      <c r="F68" s="58">
        <v>0</v>
      </c>
      <c r="G68" s="58"/>
      <c r="H68" s="58"/>
      <c r="I68" s="58"/>
      <c r="J68" s="58"/>
      <c r="K68" s="58">
        <v>0</v>
      </c>
      <c r="L68" s="58">
        <v>0</v>
      </c>
      <c r="M68" s="58">
        <v>0</v>
      </c>
      <c r="N68" s="58">
        <v>0</v>
      </c>
      <c r="O68" s="58"/>
      <c r="P68" s="58"/>
      <c r="Q68" s="58"/>
      <c r="R68" s="58"/>
      <c r="S68" s="72">
        <f t="shared" si="2"/>
        <v>0</v>
      </c>
      <c r="T68" s="72">
        <f t="shared" si="3"/>
        <v>0</v>
      </c>
      <c r="U68" s="72">
        <f t="shared" si="3"/>
        <v>0</v>
      </c>
      <c r="V68" s="72">
        <f t="shared" si="4"/>
        <v>0</v>
      </c>
      <c r="W68" s="72">
        <f t="shared" si="5"/>
        <v>0</v>
      </c>
      <c r="X68" s="73" t="s">
        <v>50</v>
      </c>
      <c r="Y68" s="58">
        <v>0</v>
      </c>
      <c r="Z68" s="58"/>
      <c r="AA68" s="58"/>
      <c r="AB68" s="58"/>
      <c r="AC68" s="58"/>
      <c r="AD68" s="58">
        <v>0</v>
      </c>
      <c r="AE68" s="58">
        <v>0</v>
      </c>
      <c r="AF68" s="58">
        <v>0</v>
      </c>
      <c r="AG68" s="58">
        <v>0</v>
      </c>
      <c r="AH68" s="58"/>
      <c r="AI68" s="58"/>
      <c r="AJ68" s="58"/>
      <c r="AK68" s="58"/>
    </row>
    <row r="69" spans="1:37" ht="25.5" customHeight="1">
      <c r="A69" s="43">
        <v>63</v>
      </c>
      <c r="B69" s="91"/>
      <c r="C69" s="101" t="s">
        <v>58</v>
      </c>
      <c r="D69" s="101"/>
      <c r="E69" s="78" t="s">
        <v>0</v>
      </c>
      <c r="F69" s="58">
        <f>SUM(G69:R69)</f>
        <v>42665.700000000004</v>
      </c>
      <c r="G69" s="58">
        <f aca="true" t="shared" si="68" ref="G69:N69">G70+G71+G72+G73</f>
        <v>5341.5</v>
      </c>
      <c r="H69" s="58">
        <f t="shared" si="68"/>
        <v>12502.400000000001</v>
      </c>
      <c r="I69" s="58">
        <f t="shared" si="68"/>
        <v>2731.9</v>
      </c>
      <c r="J69" s="58">
        <f t="shared" si="68"/>
        <v>3555.6000000000004</v>
      </c>
      <c r="K69" s="58">
        <f t="shared" si="68"/>
        <v>5253.6</v>
      </c>
      <c r="L69" s="58">
        <f t="shared" si="68"/>
        <v>6559.799999999999</v>
      </c>
      <c r="M69" s="58">
        <f t="shared" si="68"/>
        <v>4059.7999999999997</v>
      </c>
      <c r="N69" s="58">
        <f t="shared" si="68"/>
        <v>2661.1</v>
      </c>
      <c r="O69" s="58">
        <f>O70+O71+O72+O73</f>
        <v>0</v>
      </c>
      <c r="P69" s="58">
        <f>P70+P71+P72+P73</f>
        <v>0</v>
      </c>
      <c r="Q69" s="58">
        <f>Q70+Q71+Q72+Q73</f>
        <v>0</v>
      </c>
      <c r="R69" s="58">
        <f>R70+R71+R72+R73</f>
        <v>0</v>
      </c>
      <c r="S69" s="72">
        <f t="shared" si="2"/>
        <v>0</v>
      </c>
      <c r="T69" s="72">
        <f t="shared" si="3"/>
        <v>0</v>
      </c>
      <c r="U69" s="72">
        <f t="shared" si="3"/>
        <v>0</v>
      </c>
      <c r="V69" s="72">
        <f t="shared" si="4"/>
        <v>0</v>
      </c>
      <c r="W69" s="72">
        <f t="shared" si="5"/>
        <v>0</v>
      </c>
      <c r="X69" s="73" t="s">
        <v>0</v>
      </c>
      <c r="Y69" s="58">
        <f t="shared" si="36"/>
        <v>42665.700000000004</v>
      </c>
      <c r="Z69" s="58">
        <f aca="true" t="shared" si="69" ref="Z69:AE69">Z70+Z71+Z72+Z73</f>
        <v>5341.5</v>
      </c>
      <c r="AA69" s="58">
        <f t="shared" si="69"/>
        <v>12502.400000000001</v>
      </c>
      <c r="AB69" s="58">
        <f t="shared" si="69"/>
        <v>2731.9</v>
      </c>
      <c r="AC69" s="58">
        <f t="shared" si="69"/>
        <v>3555.6000000000004</v>
      </c>
      <c r="AD69" s="58">
        <f t="shared" si="69"/>
        <v>5253.6</v>
      </c>
      <c r="AE69" s="58">
        <f t="shared" si="69"/>
        <v>6559.799999999999</v>
      </c>
      <c r="AF69" s="58">
        <f aca="true" t="shared" si="70" ref="AF69:AK69">AF70+AF71+AF72+AF73</f>
        <v>4059.7999999999997</v>
      </c>
      <c r="AG69" s="58">
        <f t="shared" si="70"/>
        <v>2661.1</v>
      </c>
      <c r="AH69" s="58">
        <f t="shared" si="70"/>
        <v>0</v>
      </c>
      <c r="AI69" s="58">
        <f t="shared" si="70"/>
        <v>0</v>
      </c>
      <c r="AJ69" s="58">
        <f t="shared" si="70"/>
        <v>0</v>
      </c>
      <c r="AK69" s="58">
        <f t="shared" si="70"/>
        <v>0</v>
      </c>
    </row>
    <row r="70" spans="1:37" ht="48" customHeight="1">
      <c r="A70" s="43">
        <v>64</v>
      </c>
      <c r="B70" s="92"/>
      <c r="C70" s="97"/>
      <c r="D70" s="100"/>
      <c r="E70" s="78" t="s">
        <v>3</v>
      </c>
      <c r="F70" s="58">
        <f>SUM(G70:R70)</f>
        <v>0</v>
      </c>
      <c r="G70" s="58">
        <f aca="true" t="shared" si="71" ref="G70:R70">G35+G40+G45+G50+G55</f>
        <v>0</v>
      </c>
      <c r="H70" s="58">
        <f t="shared" si="71"/>
        <v>0</v>
      </c>
      <c r="I70" s="58">
        <f t="shared" si="71"/>
        <v>0</v>
      </c>
      <c r="J70" s="58">
        <f t="shared" si="71"/>
        <v>0</v>
      </c>
      <c r="K70" s="58">
        <f t="shared" si="71"/>
        <v>0</v>
      </c>
      <c r="L70" s="58">
        <f t="shared" si="71"/>
        <v>0</v>
      </c>
      <c r="M70" s="58">
        <f t="shared" si="71"/>
        <v>0</v>
      </c>
      <c r="N70" s="58">
        <f t="shared" si="71"/>
        <v>0</v>
      </c>
      <c r="O70" s="58">
        <f t="shared" si="71"/>
        <v>0</v>
      </c>
      <c r="P70" s="58">
        <f t="shared" si="71"/>
        <v>0</v>
      </c>
      <c r="Q70" s="58">
        <f t="shared" si="71"/>
        <v>0</v>
      </c>
      <c r="R70" s="58">
        <f t="shared" si="71"/>
        <v>0</v>
      </c>
      <c r="S70" s="72">
        <f t="shared" si="2"/>
        <v>0</v>
      </c>
      <c r="T70" s="72">
        <f t="shared" si="3"/>
        <v>0</v>
      </c>
      <c r="U70" s="72">
        <f t="shared" si="3"/>
        <v>0</v>
      </c>
      <c r="V70" s="72">
        <f t="shared" si="4"/>
        <v>0</v>
      </c>
      <c r="W70" s="72">
        <f t="shared" si="5"/>
        <v>0</v>
      </c>
      <c r="X70" s="73" t="s">
        <v>3</v>
      </c>
      <c r="Y70" s="58">
        <f t="shared" si="36"/>
        <v>0</v>
      </c>
      <c r="Z70" s="58">
        <f>Z35+Z40+Z45+Z50+Z55</f>
        <v>0</v>
      </c>
      <c r="AA70" s="58">
        <f>AA35+AA40+AA45+AA50+AA55</f>
        <v>0</v>
      </c>
      <c r="AB70" s="58">
        <f>AB35+AB40+AB45+AB50+AB55</f>
        <v>0</v>
      </c>
      <c r="AC70" s="58">
        <f>AC35+AC40+AC45+AC50+AC55</f>
        <v>0</v>
      </c>
      <c r="AD70" s="58">
        <f aca="true" t="shared" si="72" ref="AD70:AK70">AD35+AD40+AD45+AD50+AD55</f>
        <v>0</v>
      </c>
      <c r="AE70" s="58">
        <f t="shared" si="72"/>
        <v>0</v>
      </c>
      <c r="AF70" s="58">
        <f t="shared" si="72"/>
        <v>0</v>
      </c>
      <c r="AG70" s="58">
        <f t="shared" si="72"/>
        <v>0</v>
      </c>
      <c r="AH70" s="58">
        <f t="shared" si="72"/>
        <v>0</v>
      </c>
      <c r="AI70" s="58">
        <f t="shared" si="72"/>
        <v>0</v>
      </c>
      <c r="AJ70" s="58">
        <f t="shared" si="72"/>
        <v>0</v>
      </c>
      <c r="AK70" s="58">
        <f t="shared" si="72"/>
        <v>0</v>
      </c>
    </row>
    <row r="71" spans="1:37" ht="48" customHeight="1">
      <c r="A71" s="44">
        <v>65</v>
      </c>
      <c r="B71" s="92"/>
      <c r="C71" s="97"/>
      <c r="D71" s="100"/>
      <c r="E71" s="78" t="s">
        <v>1</v>
      </c>
      <c r="F71" s="58">
        <f>SUM(G71:R71)</f>
        <v>33451.399999999994</v>
      </c>
      <c r="G71" s="58">
        <f aca="true" t="shared" si="73" ref="G71:I73">G36+G41+G46+G51+G56</f>
        <v>4593.7</v>
      </c>
      <c r="H71" s="58">
        <f t="shared" si="73"/>
        <v>8602.1</v>
      </c>
      <c r="I71" s="58">
        <f t="shared" si="73"/>
        <v>2595.3</v>
      </c>
      <c r="J71" s="58">
        <f>J36+J41+J51+J46+J56</f>
        <v>3377.8</v>
      </c>
      <c r="K71" s="58">
        <f>K36+K41+K46+K51+K56</f>
        <v>4040.9</v>
      </c>
      <c r="L71" s="58">
        <f aca="true" t="shared" si="74" ref="L71:N72">L36+L41+L46+L51+L56+L61+L66</f>
        <v>3856.7999999999997</v>
      </c>
      <c r="M71" s="58">
        <f t="shared" si="74"/>
        <v>3856.7999999999997</v>
      </c>
      <c r="N71" s="58">
        <f t="shared" si="74"/>
        <v>2528</v>
      </c>
      <c r="O71" s="58">
        <f aca="true" t="shared" si="75" ref="O71:R73">O36+O41+O46+O51+O56</f>
        <v>0</v>
      </c>
      <c r="P71" s="58">
        <f t="shared" si="75"/>
        <v>0</v>
      </c>
      <c r="Q71" s="58">
        <f t="shared" si="75"/>
        <v>0</v>
      </c>
      <c r="R71" s="58">
        <f t="shared" si="75"/>
        <v>0</v>
      </c>
      <c r="S71" s="72">
        <f t="shared" si="2"/>
        <v>0</v>
      </c>
      <c r="T71" s="72">
        <f t="shared" si="3"/>
        <v>0</v>
      </c>
      <c r="U71" s="72">
        <f t="shared" si="3"/>
        <v>0</v>
      </c>
      <c r="V71" s="72">
        <f t="shared" si="4"/>
        <v>0</v>
      </c>
      <c r="W71" s="72">
        <f t="shared" si="5"/>
        <v>0</v>
      </c>
      <c r="X71" s="73" t="s">
        <v>1</v>
      </c>
      <c r="Y71" s="58">
        <f>SUM(Z71:AK71)</f>
        <v>33451.399999999994</v>
      </c>
      <c r="Z71" s="58">
        <f aca="true" t="shared" si="76" ref="Z71:AB73">Z36+Z41+Z46+Z51+Z56</f>
        <v>4593.7</v>
      </c>
      <c r="AA71" s="58">
        <f t="shared" si="76"/>
        <v>8602.1</v>
      </c>
      <c r="AB71" s="58">
        <f t="shared" si="76"/>
        <v>2595.3</v>
      </c>
      <c r="AC71" s="58">
        <f>AC36+AC41+AC51+AC46+AC56</f>
        <v>3377.8</v>
      </c>
      <c r="AD71" s="58">
        <f>AD36+AD41+AD46+AD51+AD56</f>
        <v>4040.9</v>
      </c>
      <c r="AE71" s="58">
        <f aca="true" t="shared" si="77" ref="AE71:AG72">AE36+AE41+AE46+AE51+AE56+AE61+AE66</f>
        <v>3856.7999999999997</v>
      </c>
      <c r="AF71" s="58">
        <f t="shared" si="77"/>
        <v>3856.7999999999997</v>
      </c>
      <c r="AG71" s="58">
        <f t="shared" si="77"/>
        <v>2528</v>
      </c>
      <c r="AH71" s="58">
        <f aca="true" t="shared" si="78" ref="AH71:AK72">AH36+AH41+AH46+AH51+AH56</f>
        <v>0</v>
      </c>
      <c r="AI71" s="58">
        <f t="shared" si="78"/>
        <v>0</v>
      </c>
      <c r="AJ71" s="58">
        <f t="shared" si="78"/>
        <v>0</v>
      </c>
      <c r="AK71" s="58">
        <f t="shared" si="78"/>
        <v>0</v>
      </c>
    </row>
    <row r="72" spans="1:37" ht="36" customHeight="1">
      <c r="A72" s="44">
        <v>66</v>
      </c>
      <c r="B72" s="92"/>
      <c r="C72" s="97"/>
      <c r="D72" s="100"/>
      <c r="E72" s="78" t="s">
        <v>2</v>
      </c>
      <c r="F72" s="58">
        <f>SUM(G72:R72)</f>
        <v>9214.300000000001</v>
      </c>
      <c r="G72" s="58">
        <f t="shared" si="73"/>
        <v>747.8</v>
      </c>
      <c r="H72" s="58">
        <f t="shared" si="73"/>
        <v>3900.3</v>
      </c>
      <c r="I72" s="58">
        <f t="shared" si="73"/>
        <v>136.6</v>
      </c>
      <c r="J72" s="58">
        <f>J37+J42+J52+J47+J57</f>
        <v>177.8</v>
      </c>
      <c r="K72" s="58">
        <f>K37+K42+K47+K52+K57</f>
        <v>1212.7</v>
      </c>
      <c r="L72" s="58">
        <f t="shared" si="74"/>
        <v>2703</v>
      </c>
      <c r="M72" s="58">
        <f t="shared" si="74"/>
        <v>203</v>
      </c>
      <c r="N72" s="58">
        <f t="shared" si="74"/>
        <v>133.1</v>
      </c>
      <c r="O72" s="58">
        <f t="shared" si="75"/>
        <v>0</v>
      </c>
      <c r="P72" s="58">
        <f t="shared" si="75"/>
        <v>0</v>
      </c>
      <c r="Q72" s="58">
        <f t="shared" si="75"/>
        <v>0</v>
      </c>
      <c r="R72" s="58">
        <f t="shared" si="75"/>
        <v>0</v>
      </c>
      <c r="S72" s="72">
        <f t="shared" si="2"/>
        <v>0</v>
      </c>
      <c r="T72" s="72">
        <f t="shared" si="3"/>
        <v>0</v>
      </c>
      <c r="U72" s="72">
        <f t="shared" si="3"/>
        <v>0</v>
      </c>
      <c r="V72" s="72">
        <f t="shared" si="4"/>
        <v>0</v>
      </c>
      <c r="W72" s="72">
        <f t="shared" si="5"/>
        <v>0</v>
      </c>
      <c r="X72" s="73" t="s">
        <v>2</v>
      </c>
      <c r="Y72" s="58">
        <f>SUM(Z72:AK72)</f>
        <v>9214.300000000001</v>
      </c>
      <c r="Z72" s="58">
        <f t="shared" si="76"/>
        <v>747.8</v>
      </c>
      <c r="AA72" s="58">
        <f t="shared" si="76"/>
        <v>3900.3</v>
      </c>
      <c r="AB72" s="58">
        <f t="shared" si="76"/>
        <v>136.6</v>
      </c>
      <c r="AC72" s="58">
        <f>AC37+AC42+AC52+AC47+AC57</f>
        <v>177.8</v>
      </c>
      <c r="AD72" s="58">
        <f>AD37+AD42+AD47+AD52+AD57</f>
        <v>1212.7</v>
      </c>
      <c r="AE72" s="58">
        <f t="shared" si="77"/>
        <v>2703</v>
      </c>
      <c r="AF72" s="58">
        <f t="shared" si="77"/>
        <v>203</v>
      </c>
      <c r="AG72" s="58">
        <f t="shared" si="77"/>
        <v>133.1</v>
      </c>
      <c r="AH72" s="58">
        <f t="shared" si="78"/>
        <v>0</v>
      </c>
      <c r="AI72" s="58">
        <f>AI37+AI42+AI47+AI52+AI57</f>
        <v>0</v>
      </c>
      <c r="AJ72" s="58">
        <f t="shared" si="78"/>
        <v>0</v>
      </c>
      <c r="AK72" s="58">
        <f t="shared" si="78"/>
        <v>0</v>
      </c>
    </row>
    <row r="73" spans="1:37" ht="57" customHeight="1">
      <c r="A73" s="43">
        <v>67</v>
      </c>
      <c r="B73" s="93"/>
      <c r="C73" s="102"/>
      <c r="D73" s="103"/>
      <c r="E73" s="78" t="s">
        <v>50</v>
      </c>
      <c r="F73" s="58">
        <f>SUM(G73:R73)</f>
        <v>0</v>
      </c>
      <c r="G73" s="58">
        <f t="shared" si="73"/>
        <v>0</v>
      </c>
      <c r="H73" s="58">
        <f t="shared" si="73"/>
        <v>0</v>
      </c>
      <c r="I73" s="58">
        <f t="shared" si="73"/>
        <v>0</v>
      </c>
      <c r="J73" s="58">
        <f>J38+J43+J48+J53+J58</f>
        <v>0</v>
      </c>
      <c r="K73" s="58">
        <f>K38+K43+K48+K53+K58</f>
        <v>0</v>
      </c>
      <c r="L73" s="58">
        <f>L38+L43+L48+L53+L58</f>
        <v>0</v>
      </c>
      <c r="M73" s="58">
        <f>M38+M43+M48+M53+M58</f>
        <v>0</v>
      </c>
      <c r="N73" s="58">
        <f>N38+N43+N48+N53+N58</f>
        <v>0</v>
      </c>
      <c r="O73" s="58">
        <f t="shared" si="75"/>
        <v>0</v>
      </c>
      <c r="P73" s="58">
        <f t="shared" si="75"/>
        <v>0</v>
      </c>
      <c r="Q73" s="58">
        <f t="shared" si="75"/>
        <v>0</v>
      </c>
      <c r="R73" s="58">
        <f t="shared" si="75"/>
        <v>0</v>
      </c>
      <c r="S73" s="72">
        <f aca="true" t="shared" si="79" ref="S73:S136">Y73-F73</f>
        <v>0</v>
      </c>
      <c r="T73" s="72">
        <f aca="true" t="shared" si="80" ref="T73:U136">AD73-K73</f>
        <v>0</v>
      </c>
      <c r="U73" s="72">
        <f t="shared" si="80"/>
        <v>0</v>
      </c>
      <c r="V73" s="72">
        <f aca="true" t="shared" si="81" ref="V73:V136">AF73-M73</f>
        <v>0</v>
      </c>
      <c r="W73" s="72">
        <f aca="true" t="shared" si="82" ref="W73:W136">AG73-N73</f>
        <v>0</v>
      </c>
      <c r="X73" s="73" t="s">
        <v>50</v>
      </c>
      <c r="Y73" s="58">
        <f t="shared" si="36"/>
        <v>0</v>
      </c>
      <c r="Z73" s="58">
        <f t="shared" si="76"/>
        <v>0</v>
      </c>
      <c r="AA73" s="58">
        <f t="shared" si="76"/>
        <v>0</v>
      </c>
      <c r="AB73" s="58">
        <f t="shared" si="76"/>
        <v>0</v>
      </c>
      <c r="AC73" s="58">
        <f>AC38+AC43+AC48+AC53+AC58</f>
        <v>0</v>
      </c>
      <c r="AD73" s="58">
        <f>AD38+AD43+AD48+AD53+AD58</f>
        <v>0</v>
      </c>
      <c r="AE73" s="58">
        <f>AE38+AE43+AE48+AE53+AE58</f>
        <v>0</v>
      </c>
      <c r="AF73" s="58">
        <f aca="true" t="shared" si="83" ref="AF73:AK73">AF38+AF43+AF48+AF53+AF58</f>
        <v>0</v>
      </c>
      <c r="AG73" s="58">
        <f t="shared" si="83"/>
        <v>0</v>
      </c>
      <c r="AH73" s="58">
        <f t="shared" si="83"/>
        <v>0</v>
      </c>
      <c r="AI73" s="58">
        <f t="shared" si="83"/>
        <v>0</v>
      </c>
      <c r="AJ73" s="58">
        <f t="shared" si="83"/>
        <v>0</v>
      </c>
      <c r="AK73" s="58">
        <f t="shared" si="83"/>
        <v>0</v>
      </c>
    </row>
    <row r="74" spans="1:37" ht="38.25" customHeight="1">
      <c r="A74" s="43">
        <v>68</v>
      </c>
      <c r="B74" s="257" t="s">
        <v>59</v>
      </c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9"/>
      <c r="N74" s="77"/>
      <c r="O74" s="77"/>
      <c r="P74" s="77"/>
      <c r="Q74" s="77"/>
      <c r="R74" s="67"/>
      <c r="S74" s="72">
        <f t="shared" si="79"/>
        <v>0</v>
      </c>
      <c r="T74" s="72">
        <f t="shared" si="80"/>
        <v>0</v>
      </c>
      <c r="U74" s="72">
        <f t="shared" si="80"/>
        <v>0</v>
      </c>
      <c r="V74" s="72">
        <f t="shared" si="81"/>
        <v>0</v>
      </c>
      <c r="W74" s="72">
        <f t="shared" si="82"/>
        <v>0</v>
      </c>
      <c r="X74" s="94" t="s">
        <v>59</v>
      </c>
      <c r="Y74" s="95"/>
      <c r="Z74" s="95"/>
      <c r="AA74" s="95"/>
      <c r="AB74" s="95"/>
      <c r="AC74" s="95"/>
      <c r="AD74" s="95"/>
      <c r="AE74" s="95"/>
      <c r="AF74" s="95"/>
      <c r="AG74" s="95"/>
      <c r="AH74" s="75"/>
      <c r="AI74" s="75"/>
      <c r="AJ74" s="75"/>
      <c r="AK74" s="67"/>
    </row>
    <row r="75" spans="1:37" ht="17.25" customHeight="1">
      <c r="A75" s="44">
        <v>69</v>
      </c>
      <c r="B75" s="106" t="s">
        <v>17</v>
      </c>
      <c r="C75" s="101" t="s">
        <v>26</v>
      </c>
      <c r="D75" s="109" t="s">
        <v>14</v>
      </c>
      <c r="E75" s="79" t="s">
        <v>0</v>
      </c>
      <c r="F75" s="58">
        <f>F76+F77+F78+F79</f>
        <v>883756.0000000001</v>
      </c>
      <c r="G75" s="58">
        <f aca="true" t="shared" si="84" ref="G75:R75">G76+G77+G78+G79</f>
        <v>239721.6</v>
      </c>
      <c r="H75" s="58">
        <f t="shared" si="84"/>
        <v>205224.9</v>
      </c>
      <c r="I75" s="58">
        <f t="shared" si="84"/>
        <v>166698</v>
      </c>
      <c r="J75" s="58">
        <f t="shared" si="84"/>
        <v>12582</v>
      </c>
      <c r="K75" s="58">
        <f t="shared" si="84"/>
        <v>15648.3</v>
      </c>
      <c r="L75" s="58">
        <f t="shared" si="84"/>
        <v>13556.9</v>
      </c>
      <c r="M75" s="58">
        <f t="shared" si="84"/>
        <v>13690.7</v>
      </c>
      <c r="N75" s="58">
        <f t="shared" si="84"/>
        <v>15994</v>
      </c>
      <c r="O75" s="58">
        <f t="shared" si="84"/>
        <v>50159.9</v>
      </c>
      <c r="P75" s="58">
        <f t="shared" si="84"/>
        <v>50159.9</v>
      </c>
      <c r="Q75" s="58">
        <f t="shared" si="84"/>
        <v>50159.9</v>
      </c>
      <c r="R75" s="58">
        <f t="shared" si="84"/>
        <v>50159.9</v>
      </c>
      <c r="S75" s="72">
        <f t="shared" si="79"/>
        <v>0</v>
      </c>
      <c r="T75" s="72">
        <f t="shared" si="80"/>
        <v>0</v>
      </c>
      <c r="U75" s="72">
        <f t="shared" si="80"/>
        <v>0</v>
      </c>
      <c r="V75" s="72">
        <f t="shared" si="81"/>
        <v>0</v>
      </c>
      <c r="W75" s="72">
        <f t="shared" si="82"/>
        <v>0</v>
      </c>
      <c r="X75" s="76" t="s">
        <v>0</v>
      </c>
      <c r="Y75" s="58">
        <f>Y76+Y77+Y78+Y79</f>
        <v>883756.0000000001</v>
      </c>
      <c r="Z75" s="58">
        <f aca="true" t="shared" si="85" ref="Z75:AK75">Z76+Z77+Z78+Z79</f>
        <v>239721.6</v>
      </c>
      <c r="AA75" s="58">
        <f t="shared" si="85"/>
        <v>205224.9</v>
      </c>
      <c r="AB75" s="58">
        <f t="shared" si="85"/>
        <v>166698</v>
      </c>
      <c r="AC75" s="58">
        <f t="shared" si="85"/>
        <v>12582</v>
      </c>
      <c r="AD75" s="58">
        <f t="shared" si="85"/>
        <v>15648.300000000003</v>
      </c>
      <c r="AE75" s="58">
        <f t="shared" si="85"/>
        <v>13556.9</v>
      </c>
      <c r="AF75" s="58">
        <f t="shared" si="85"/>
        <v>13690.7</v>
      </c>
      <c r="AG75" s="58">
        <f t="shared" si="85"/>
        <v>15994</v>
      </c>
      <c r="AH75" s="58">
        <f t="shared" si="85"/>
        <v>50159.9</v>
      </c>
      <c r="AI75" s="58">
        <f t="shared" si="85"/>
        <v>50159.9</v>
      </c>
      <c r="AJ75" s="58">
        <f t="shared" si="85"/>
        <v>50159.9</v>
      </c>
      <c r="AK75" s="58">
        <f t="shared" si="85"/>
        <v>50159.9</v>
      </c>
    </row>
    <row r="76" spans="1:37" ht="30">
      <c r="A76" s="44">
        <v>70</v>
      </c>
      <c r="B76" s="107"/>
      <c r="C76" s="100"/>
      <c r="D76" s="110"/>
      <c r="E76" s="78" t="s">
        <v>3</v>
      </c>
      <c r="F76" s="58">
        <f>SUM(G76:R76)</f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72">
        <f t="shared" si="79"/>
        <v>0</v>
      </c>
      <c r="T76" s="72">
        <f t="shared" si="80"/>
        <v>0</v>
      </c>
      <c r="U76" s="72">
        <f t="shared" si="80"/>
        <v>0</v>
      </c>
      <c r="V76" s="72">
        <f t="shared" si="81"/>
        <v>0</v>
      </c>
      <c r="W76" s="72">
        <f t="shared" si="82"/>
        <v>0</v>
      </c>
      <c r="X76" s="73" t="s">
        <v>3</v>
      </c>
      <c r="Y76" s="58">
        <f>SUM(Z76:AK76)</f>
        <v>0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58">
        <v>0</v>
      </c>
      <c r="AG76" s="58">
        <v>0</v>
      </c>
      <c r="AH76" s="58">
        <v>0</v>
      </c>
      <c r="AI76" s="58">
        <v>0</v>
      </c>
      <c r="AJ76" s="58">
        <v>0</v>
      </c>
      <c r="AK76" s="58">
        <v>0</v>
      </c>
    </row>
    <row r="77" spans="1:37" ht="57.75" customHeight="1">
      <c r="A77" s="43">
        <v>71</v>
      </c>
      <c r="B77" s="107"/>
      <c r="C77" s="100"/>
      <c r="D77" s="110"/>
      <c r="E77" s="68" t="s">
        <v>1</v>
      </c>
      <c r="F77" s="58">
        <f>SUM(G77:R77)</f>
        <v>883756.0000000001</v>
      </c>
      <c r="G77" s="58">
        <v>239721.6</v>
      </c>
      <c r="H77" s="58">
        <v>205224.9</v>
      </c>
      <c r="I77" s="58">
        <v>166698</v>
      </c>
      <c r="J77" s="58">
        <v>12582</v>
      </c>
      <c r="K77" s="58">
        <v>15648.3</v>
      </c>
      <c r="L77" s="58">
        <v>13556.9</v>
      </c>
      <c r="M77" s="58">
        <v>13690.7</v>
      </c>
      <c r="N77" s="58">
        <v>15994</v>
      </c>
      <c r="O77" s="58">
        <f>14670.4+35489.5</f>
        <v>50159.9</v>
      </c>
      <c r="P77" s="58">
        <f>14670.4+35489.5</f>
        <v>50159.9</v>
      </c>
      <c r="Q77" s="58">
        <f>14670.4+35489.5</f>
        <v>50159.9</v>
      </c>
      <c r="R77" s="58">
        <f>14670.4+35489.5</f>
        <v>50159.9</v>
      </c>
      <c r="S77" s="72">
        <f t="shared" si="79"/>
        <v>0</v>
      </c>
      <c r="T77" s="72">
        <f t="shared" si="80"/>
        <v>0</v>
      </c>
      <c r="U77" s="72">
        <f t="shared" si="80"/>
        <v>0</v>
      </c>
      <c r="V77" s="72">
        <f t="shared" si="81"/>
        <v>0</v>
      </c>
      <c r="W77" s="72">
        <f t="shared" si="82"/>
        <v>0</v>
      </c>
      <c r="X77" s="68" t="s">
        <v>1</v>
      </c>
      <c r="Y77" s="58">
        <f>SUM(Z77:AK77)</f>
        <v>883756.0000000001</v>
      </c>
      <c r="Z77" s="58">
        <v>239721.6</v>
      </c>
      <c r="AA77" s="58">
        <v>205224.9</v>
      </c>
      <c r="AB77" s="58">
        <v>166698</v>
      </c>
      <c r="AC77" s="58">
        <v>12582</v>
      </c>
      <c r="AD77" s="58">
        <f>52537.5-35822.2-1067</f>
        <v>15648.300000000003</v>
      </c>
      <c r="AE77" s="58">
        <v>13556.9</v>
      </c>
      <c r="AF77" s="58">
        <v>13690.7</v>
      </c>
      <c r="AG77" s="58">
        <v>15994</v>
      </c>
      <c r="AH77" s="58">
        <f>14670.4+35489.5</f>
        <v>50159.9</v>
      </c>
      <c r="AI77" s="58">
        <f>14670.4+35489.5</f>
        <v>50159.9</v>
      </c>
      <c r="AJ77" s="58">
        <f>14670.4+35489.5</f>
        <v>50159.9</v>
      </c>
      <c r="AK77" s="58">
        <f>14670.4+35489.5</f>
        <v>50159.9</v>
      </c>
    </row>
    <row r="78" spans="1:37" ht="27.75" customHeight="1">
      <c r="A78" s="43">
        <v>72</v>
      </c>
      <c r="B78" s="107"/>
      <c r="C78" s="100"/>
      <c r="D78" s="110"/>
      <c r="E78" s="68" t="s">
        <v>2</v>
      </c>
      <c r="F78" s="58">
        <f>SUM(G78:R78)</f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f aca="true" t="shared" si="86" ref="M78:R79">L78</f>
        <v>0</v>
      </c>
      <c r="N78" s="58">
        <f t="shared" si="86"/>
        <v>0</v>
      </c>
      <c r="O78" s="58">
        <f t="shared" si="86"/>
        <v>0</v>
      </c>
      <c r="P78" s="58">
        <f t="shared" si="86"/>
        <v>0</v>
      </c>
      <c r="Q78" s="58">
        <f t="shared" si="86"/>
        <v>0</v>
      </c>
      <c r="R78" s="58">
        <f t="shared" si="86"/>
        <v>0</v>
      </c>
      <c r="S78" s="72">
        <f t="shared" si="79"/>
        <v>0</v>
      </c>
      <c r="T78" s="72">
        <f t="shared" si="80"/>
        <v>0</v>
      </c>
      <c r="U78" s="72">
        <f t="shared" si="80"/>
        <v>0</v>
      </c>
      <c r="V78" s="72">
        <f t="shared" si="81"/>
        <v>0</v>
      </c>
      <c r="W78" s="72">
        <f t="shared" si="82"/>
        <v>0</v>
      </c>
      <c r="X78" s="68" t="s">
        <v>2</v>
      </c>
      <c r="Y78" s="58">
        <f>SUM(Z78:AK78)</f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8">
        <f aca="true" t="shared" si="87" ref="AF78:AK79">AE78</f>
        <v>0</v>
      </c>
      <c r="AG78" s="58">
        <f t="shared" si="87"/>
        <v>0</v>
      </c>
      <c r="AH78" s="58">
        <f t="shared" si="87"/>
        <v>0</v>
      </c>
      <c r="AI78" s="58">
        <f t="shared" si="87"/>
        <v>0</v>
      </c>
      <c r="AJ78" s="58">
        <f t="shared" si="87"/>
        <v>0</v>
      </c>
      <c r="AK78" s="58">
        <f t="shared" si="87"/>
        <v>0</v>
      </c>
    </row>
    <row r="79" spans="1:37" ht="64.5" customHeight="1">
      <c r="A79" s="44">
        <v>73</v>
      </c>
      <c r="B79" s="108"/>
      <c r="C79" s="103"/>
      <c r="D79" s="111"/>
      <c r="E79" s="68" t="s">
        <v>50</v>
      </c>
      <c r="F79" s="58">
        <f>SUM(G79:R79)</f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f t="shared" si="86"/>
        <v>0</v>
      </c>
      <c r="N79" s="58">
        <f t="shared" si="86"/>
        <v>0</v>
      </c>
      <c r="O79" s="58">
        <f t="shared" si="86"/>
        <v>0</v>
      </c>
      <c r="P79" s="58">
        <f t="shared" si="86"/>
        <v>0</v>
      </c>
      <c r="Q79" s="58">
        <f t="shared" si="86"/>
        <v>0</v>
      </c>
      <c r="R79" s="58">
        <f t="shared" si="86"/>
        <v>0</v>
      </c>
      <c r="S79" s="72">
        <f t="shared" si="79"/>
        <v>0</v>
      </c>
      <c r="T79" s="72">
        <f t="shared" si="80"/>
        <v>0</v>
      </c>
      <c r="U79" s="72">
        <f t="shared" si="80"/>
        <v>0</v>
      </c>
      <c r="V79" s="72">
        <f t="shared" si="81"/>
        <v>0</v>
      </c>
      <c r="W79" s="72">
        <f t="shared" si="82"/>
        <v>0</v>
      </c>
      <c r="X79" s="68" t="s">
        <v>50</v>
      </c>
      <c r="Y79" s="58">
        <f>SUM(Z79:AK79)</f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f t="shared" si="87"/>
        <v>0</v>
      </c>
      <c r="AG79" s="58">
        <f t="shared" si="87"/>
        <v>0</v>
      </c>
      <c r="AH79" s="58">
        <f t="shared" si="87"/>
        <v>0</v>
      </c>
      <c r="AI79" s="58">
        <f t="shared" si="87"/>
        <v>0</v>
      </c>
      <c r="AJ79" s="58">
        <f t="shared" si="87"/>
        <v>0</v>
      </c>
      <c r="AK79" s="58">
        <f t="shared" si="87"/>
        <v>0</v>
      </c>
    </row>
    <row r="80" spans="1:37" ht="18.75" customHeight="1">
      <c r="A80" s="44">
        <v>74</v>
      </c>
      <c r="B80" s="91"/>
      <c r="C80" s="101" t="s">
        <v>60</v>
      </c>
      <c r="D80" s="91"/>
      <c r="E80" s="63" t="s">
        <v>0</v>
      </c>
      <c r="F80" s="58">
        <f>F81+F82+F83+F84</f>
        <v>883756.0000000001</v>
      </c>
      <c r="G80" s="58">
        <f aca="true" t="shared" si="88" ref="G80:R80">G81+G82+G83+G84</f>
        <v>239721.6</v>
      </c>
      <c r="H80" s="58">
        <f t="shared" si="88"/>
        <v>205224.9</v>
      </c>
      <c r="I80" s="58">
        <f t="shared" si="88"/>
        <v>166698</v>
      </c>
      <c r="J80" s="58">
        <f t="shared" si="88"/>
        <v>12582</v>
      </c>
      <c r="K80" s="58">
        <f t="shared" si="88"/>
        <v>15648.3</v>
      </c>
      <c r="L80" s="58">
        <f t="shared" si="88"/>
        <v>13556.9</v>
      </c>
      <c r="M80" s="58">
        <f t="shared" si="88"/>
        <v>13690.7</v>
      </c>
      <c r="N80" s="58">
        <f t="shared" si="88"/>
        <v>15994</v>
      </c>
      <c r="O80" s="58">
        <f t="shared" si="88"/>
        <v>50159.9</v>
      </c>
      <c r="P80" s="58">
        <f t="shared" si="88"/>
        <v>50159.9</v>
      </c>
      <c r="Q80" s="58">
        <f t="shared" si="88"/>
        <v>50159.9</v>
      </c>
      <c r="R80" s="58">
        <f t="shared" si="88"/>
        <v>50159.9</v>
      </c>
      <c r="S80" s="72">
        <f t="shared" si="79"/>
        <v>0</v>
      </c>
      <c r="T80" s="72">
        <f t="shared" si="80"/>
        <v>0</v>
      </c>
      <c r="U80" s="72">
        <f t="shared" si="80"/>
        <v>0</v>
      </c>
      <c r="V80" s="72">
        <f t="shared" si="81"/>
        <v>0</v>
      </c>
      <c r="W80" s="72">
        <f t="shared" si="82"/>
        <v>0</v>
      </c>
      <c r="X80" s="63" t="s">
        <v>0</v>
      </c>
      <c r="Y80" s="58">
        <f>Y81+Y82+Y83+Y84</f>
        <v>883756.0000000001</v>
      </c>
      <c r="Z80" s="58">
        <f aca="true" t="shared" si="89" ref="Z80:AK80">Z81+Z82+Z83+Z84</f>
        <v>239721.6</v>
      </c>
      <c r="AA80" s="58">
        <f t="shared" si="89"/>
        <v>205224.9</v>
      </c>
      <c r="AB80" s="58">
        <f t="shared" si="89"/>
        <v>166698</v>
      </c>
      <c r="AC80" s="58">
        <f t="shared" si="89"/>
        <v>12582</v>
      </c>
      <c r="AD80" s="58">
        <f t="shared" si="89"/>
        <v>15648.300000000003</v>
      </c>
      <c r="AE80" s="58">
        <f t="shared" si="89"/>
        <v>13556.9</v>
      </c>
      <c r="AF80" s="58">
        <f t="shared" si="89"/>
        <v>13690.7</v>
      </c>
      <c r="AG80" s="58">
        <f t="shared" si="89"/>
        <v>15994</v>
      </c>
      <c r="AH80" s="58">
        <f t="shared" si="89"/>
        <v>50159.9</v>
      </c>
      <c r="AI80" s="58">
        <f t="shared" si="89"/>
        <v>50159.9</v>
      </c>
      <c r="AJ80" s="58">
        <f t="shared" si="89"/>
        <v>50159.9</v>
      </c>
      <c r="AK80" s="58">
        <f t="shared" si="89"/>
        <v>50159.9</v>
      </c>
    </row>
    <row r="81" spans="1:37" ht="42.75" customHeight="1">
      <c r="A81" s="43">
        <v>75</v>
      </c>
      <c r="B81" s="92"/>
      <c r="C81" s="100"/>
      <c r="D81" s="92"/>
      <c r="E81" s="63" t="s">
        <v>3</v>
      </c>
      <c r="F81" s="58">
        <f>SUM(G81:R81)</f>
        <v>0</v>
      </c>
      <c r="G81" s="58">
        <f>G76</f>
        <v>0</v>
      </c>
      <c r="H81" s="58">
        <f aca="true" t="shared" si="90" ref="H81:R84">H76</f>
        <v>0</v>
      </c>
      <c r="I81" s="58">
        <f t="shared" si="90"/>
        <v>0</v>
      </c>
      <c r="J81" s="58">
        <f t="shared" si="90"/>
        <v>0</v>
      </c>
      <c r="K81" s="58">
        <f t="shared" si="90"/>
        <v>0</v>
      </c>
      <c r="L81" s="58">
        <f t="shared" si="90"/>
        <v>0</v>
      </c>
      <c r="M81" s="58">
        <f t="shared" si="90"/>
        <v>0</v>
      </c>
      <c r="N81" s="58">
        <f t="shared" si="90"/>
        <v>0</v>
      </c>
      <c r="O81" s="58">
        <f t="shared" si="90"/>
        <v>0</v>
      </c>
      <c r="P81" s="58">
        <f t="shared" si="90"/>
        <v>0</v>
      </c>
      <c r="Q81" s="58">
        <f t="shared" si="90"/>
        <v>0</v>
      </c>
      <c r="R81" s="58">
        <f t="shared" si="90"/>
        <v>0</v>
      </c>
      <c r="S81" s="72">
        <f t="shared" si="79"/>
        <v>0</v>
      </c>
      <c r="T81" s="72">
        <f t="shared" si="80"/>
        <v>0</v>
      </c>
      <c r="U81" s="72">
        <f t="shared" si="80"/>
        <v>0</v>
      </c>
      <c r="V81" s="72">
        <f t="shared" si="81"/>
        <v>0</v>
      </c>
      <c r="W81" s="72">
        <f t="shared" si="82"/>
        <v>0</v>
      </c>
      <c r="X81" s="63" t="s">
        <v>3</v>
      </c>
      <c r="Y81" s="58">
        <f>SUM(Z81:AK81)</f>
        <v>0</v>
      </c>
      <c r="Z81" s="58">
        <f>Z76</f>
        <v>0</v>
      </c>
      <c r="AA81" s="58">
        <f aca="true" t="shared" si="91" ref="AA81:AK81">AA76</f>
        <v>0</v>
      </c>
      <c r="AB81" s="58">
        <f t="shared" si="91"/>
        <v>0</v>
      </c>
      <c r="AC81" s="58">
        <f t="shared" si="91"/>
        <v>0</v>
      </c>
      <c r="AD81" s="58">
        <f t="shared" si="91"/>
        <v>0</v>
      </c>
      <c r="AE81" s="58">
        <f t="shared" si="91"/>
        <v>0</v>
      </c>
      <c r="AF81" s="58">
        <f t="shared" si="91"/>
        <v>0</v>
      </c>
      <c r="AG81" s="58">
        <f t="shared" si="91"/>
        <v>0</v>
      </c>
      <c r="AH81" s="58">
        <f t="shared" si="91"/>
        <v>0</v>
      </c>
      <c r="AI81" s="58">
        <f t="shared" si="91"/>
        <v>0</v>
      </c>
      <c r="AJ81" s="58">
        <f t="shared" si="91"/>
        <v>0</v>
      </c>
      <c r="AK81" s="58">
        <f t="shared" si="91"/>
        <v>0</v>
      </c>
    </row>
    <row r="82" spans="1:37" ht="56.25" customHeight="1">
      <c r="A82" s="43">
        <v>76</v>
      </c>
      <c r="B82" s="92"/>
      <c r="C82" s="100"/>
      <c r="D82" s="92"/>
      <c r="E82" s="63" t="s">
        <v>1</v>
      </c>
      <c r="F82" s="58">
        <f>SUM(G82:R82)</f>
        <v>883756.0000000001</v>
      </c>
      <c r="G82" s="68">
        <f>G77</f>
        <v>239721.6</v>
      </c>
      <c r="H82" s="68">
        <f t="shared" si="90"/>
        <v>205224.9</v>
      </c>
      <c r="I82" s="68">
        <f t="shared" si="90"/>
        <v>166698</v>
      </c>
      <c r="J82" s="68">
        <f t="shared" si="90"/>
        <v>12582</v>
      </c>
      <c r="K82" s="68">
        <f t="shared" si="90"/>
        <v>15648.3</v>
      </c>
      <c r="L82" s="68">
        <f t="shared" si="90"/>
        <v>13556.9</v>
      </c>
      <c r="M82" s="68">
        <f t="shared" si="90"/>
        <v>13690.7</v>
      </c>
      <c r="N82" s="68">
        <f t="shared" si="90"/>
        <v>15994</v>
      </c>
      <c r="O82" s="68">
        <f t="shared" si="90"/>
        <v>50159.9</v>
      </c>
      <c r="P82" s="68">
        <f t="shared" si="90"/>
        <v>50159.9</v>
      </c>
      <c r="Q82" s="68">
        <f t="shared" si="90"/>
        <v>50159.9</v>
      </c>
      <c r="R82" s="68">
        <f t="shared" si="90"/>
        <v>50159.9</v>
      </c>
      <c r="S82" s="72">
        <f t="shared" si="79"/>
        <v>0</v>
      </c>
      <c r="T82" s="72">
        <f t="shared" si="80"/>
        <v>0</v>
      </c>
      <c r="U82" s="72">
        <f t="shared" si="80"/>
        <v>0</v>
      </c>
      <c r="V82" s="72">
        <f t="shared" si="81"/>
        <v>0</v>
      </c>
      <c r="W82" s="72">
        <f t="shared" si="82"/>
        <v>0</v>
      </c>
      <c r="X82" s="63" t="s">
        <v>1</v>
      </c>
      <c r="Y82" s="58">
        <f>SUM(Z82:AK82)</f>
        <v>883756.0000000001</v>
      </c>
      <c r="Z82" s="68">
        <f>Z77</f>
        <v>239721.6</v>
      </c>
      <c r="AA82" s="68">
        <f aca="true" t="shared" si="92" ref="AA82:AK82">AA77</f>
        <v>205224.9</v>
      </c>
      <c r="AB82" s="68">
        <f t="shared" si="92"/>
        <v>166698</v>
      </c>
      <c r="AC82" s="68">
        <f t="shared" si="92"/>
        <v>12582</v>
      </c>
      <c r="AD82" s="68">
        <f t="shared" si="92"/>
        <v>15648.300000000003</v>
      </c>
      <c r="AE82" s="68">
        <f t="shared" si="92"/>
        <v>13556.9</v>
      </c>
      <c r="AF82" s="68">
        <f t="shared" si="92"/>
        <v>13690.7</v>
      </c>
      <c r="AG82" s="68">
        <f t="shared" si="92"/>
        <v>15994</v>
      </c>
      <c r="AH82" s="68">
        <f t="shared" si="92"/>
        <v>50159.9</v>
      </c>
      <c r="AI82" s="68">
        <f t="shared" si="92"/>
        <v>50159.9</v>
      </c>
      <c r="AJ82" s="68">
        <f t="shared" si="92"/>
        <v>50159.9</v>
      </c>
      <c r="AK82" s="68">
        <f t="shared" si="92"/>
        <v>50159.9</v>
      </c>
    </row>
    <row r="83" spans="1:37" ht="37.5" customHeight="1">
      <c r="A83" s="44">
        <v>77</v>
      </c>
      <c r="B83" s="92"/>
      <c r="C83" s="100"/>
      <c r="D83" s="92"/>
      <c r="E83" s="63" t="s">
        <v>2</v>
      </c>
      <c r="F83" s="58">
        <f>SUM(G83:R83)</f>
        <v>0</v>
      </c>
      <c r="G83" s="68">
        <f>G78</f>
        <v>0</v>
      </c>
      <c r="H83" s="68">
        <f t="shared" si="90"/>
        <v>0</v>
      </c>
      <c r="I83" s="68">
        <f t="shared" si="90"/>
        <v>0</v>
      </c>
      <c r="J83" s="68">
        <f t="shared" si="90"/>
        <v>0</v>
      </c>
      <c r="K83" s="68">
        <f t="shared" si="90"/>
        <v>0</v>
      </c>
      <c r="L83" s="68">
        <f t="shared" si="90"/>
        <v>0</v>
      </c>
      <c r="M83" s="68">
        <f t="shared" si="90"/>
        <v>0</v>
      </c>
      <c r="N83" s="68">
        <f t="shared" si="90"/>
        <v>0</v>
      </c>
      <c r="O83" s="68">
        <f t="shared" si="90"/>
        <v>0</v>
      </c>
      <c r="P83" s="68">
        <f t="shared" si="90"/>
        <v>0</v>
      </c>
      <c r="Q83" s="68">
        <f t="shared" si="90"/>
        <v>0</v>
      </c>
      <c r="R83" s="68">
        <f t="shared" si="90"/>
        <v>0</v>
      </c>
      <c r="S83" s="72">
        <f t="shared" si="79"/>
        <v>0</v>
      </c>
      <c r="T83" s="72">
        <f t="shared" si="80"/>
        <v>0</v>
      </c>
      <c r="U83" s="72">
        <f t="shared" si="80"/>
        <v>0</v>
      </c>
      <c r="V83" s="72">
        <f t="shared" si="81"/>
        <v>0</v>
      </c>
      <c r="W83" s="72">
        <f t="shared" si="82"/>
        <v>0</v>
      </c>
      <c r="X83" s="63" t="s">
        <v>2</v>
      </c>
      <c r="Y83" s="58">
        <f>SUM(Z83:AK83)</f>
        <v>0</v>
      </c>
      <c r="Z83" s="68">
        <f>Z78</f>
        <v>0</v>
      </c>
      <c r="AA83" s="68">
        <f aca="true" t="shared" si="93" ref="AA83:AK83">AA78</f>
        <v>0</v>
      </c>
      <c r="AB83" s="68">
        <f t="shared" si="93"/>
        <v>0</v>
      </c>
      <c r="AC83" s="68">
        <f t="shared" si="93"/>
        <v>0</v>
      </c>
      <c r="AD83" s="68">
        <f t="shared" si="93"/>
        <v>0</v>
      </c>
      <c r="AE83" s="68">
        <f t="shared" si="93"/>
        <v>0</v>
      </c>
      <c r="AF83" s="68">
        <f t="shared" si="93"/>
        <v>0</v>
      </c>
      <c r="AG83" s="68">
        <f t="shared" si="93"/>
        <v>0</v>
      </c>
      <c r="AH83" s="68">
        <f t="shared" si="93"/>
        <v>0</v>
      </c>
      <c r="AI83" s="68">
        <f t="shared" si="93"/>
        <v>0</v>
      </c>
      <c r="AJ83" s="68">
        <f t="shared" si="93"/>
        <v>0</v>
      </c>
      <c r="AK83" s="68">
        <f t="shared" si="93"/>
        <v>0</v>
      </c>
    </row>
    <row r="84" spans="1:37" ht="57.75" customHeight="1">
      <c r="A84" s="44">
        <v>78</v>
      </c>
      <c r="B84" s="93"/>
      <c r="C84" s="103"/>
      <c r="D84" s="93"/>
      <c r="E84" s="63" t="s">
        <v>50</v>
      </c>
      <c r="F84" s="58">
        <f>SUM(G84:R84)</f>
        <v>0</v>
      </c>
      <c r="G84" s="68">
        <f>G79</f>
        <v>0</v>
      </c>
      <c r="H84" s="68">
        <f t="shared" si="90"/>
        <v>0</v>
      </c>
      <c r="I84" s="68">
        <f t="shared" si="90"/>
        <v>0</v>
      </c>
      <c r="J84" s="68">
        <f t="shared" si="90"/>
        <v>0</v>
      </c>
      <c r="K84" s="68">
        <f t="shared" si="90"/>
        <v>0</v>
      </c>
      <c r="L84" s="68">
        <f t="shared" si="90"/>
        <v>0</v>
      </c>
      <c r="M84" s="68">
        <f t="shared" si="90"/>
        <v>0</v>
      </c>
      <c r="N84" s="68">
        <f t="shared" si="90"/>
        <v>0</v>
      </c>
      <c r="O84" s="68">
        <f t="shared" si="90"/>
        <v>0</v>
      </c>
      <c r="P84" s="68">
        <f t="shared" si="90"/>
        <v>0</v>
      </c>
      <c r="Q84" s="68">
        <f t="shared" si="90"/>
        <v>0</v>
      </c>
      <c r="R84" s="68">
        <f t="shared" si="90"/>
        <v>0</v>
      </c>
      <c r="S84" s="72">
        <f t="shared" si="79"/>
        <v>0</v>
      </c>
      <c r="T84" s="72">
        <f t="shared" si="80"/>
        <v>0</v>
      </c>
      <c r="U84" s="72">
        <f t="shared" si="80"/>
        <v>0</v>
      </c>
      <c r="V84" s="72">
        <f t="shared" si="81"/>
        <v>0</v>
      </c>
      <c r="W84" s="72">
        <f t="shared" si="82"/>
        <v>0</v>
      </c>
      <c r="X84" s="63" t="s">
        <v>50</v>
      </c>
      <c r="Y84" s="58">
        <f>SUM(Z84:AK84)</f>
        <v>0</v>
      </c>
      <c r="Z84" s="68">
        <f>Z79</f>
        <v>0</v>
      </c>
      <c r="AA84" s="68">
        <f aca="true" t="shared" si="94" ref="AA84:AK84">AA79</f>
        <v>0</v>
      </c>
      <c r="AB84" s="68">
        <f t="shared" si="94"/>
        <v>0</v>
      </c>
      <c r="AC84" s="68">
        <f t="shared" si="94"/>
        <v>0</v>
      </c>
      <c r="AD84" s="68">
        <f t="shared" si="94"/>
        <v>0</v>
      </c>
      <c r="AE84" s="68">
        <f t="shared" si="94"/>
        <v>0</v>
      </c>
      <c r="AF84" s="68">
        <f t="shared" si="94"/>
        <v>0</v>
      </c>
      <c r="AG84" s="68">
        <f t="shared" si="94"/>
        <v>0</v>
      </c>
      <c r="AH84" s="68">
        <f t="shared" si="94"/>
        <v>0</v>
      </c>
      <c r="AI84" s="68">
        <f t="shared" si="94"/>
        <v>0</v>
      </c>
      <c r="AJ84" s="68">
        <f t="shared" si="94"/>
        <v>0</v>
      </c>
      <c r="AK84" s="68">
        <f t="shared" si="94"/>
        <v>0</v>
      </c>
    </row>
    <row r="85" spans="1:37" ht="51.75" customHeight="1">
      <c r="A85" s="43">
        <v>79</v>
      </c>
      <c r="B85" s="94" t="s">
        <v>61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6"/>
      <c r="N85" s="77"/>
      <c r="O85" s="77"/>
      <c r="P85" s="77"/>
      <c r="Q85" s="77"/>
      <c r="R85" s="67"/>
      <c r="S85" s="72">
        <f t="shared" si="79"/>
        <v>0</v>
      </c>
      <c r="T85" s="72">
        <f t="shared" si="80"/>
        <v>0</v>
      </c>
      <c r="U85" s="72">
        <f t="shared" si="80"/>
        <v>0</v>
      </c>
      <c r="V85" s="72">
        <f t="shared" si="81"/>
        <v>0</v>
      </c>
      <c r="W85" s="72">
        <f t="shared" si="82"/>
        <v>0</v>
      </c>
      <c r="X85" s="260" t="s">
        <v>61</v>
      </c>
      <c r="Y85" s="261"/>
      <c r="Z85" s="261"/>
      <c r="AA85" s="261"/>
      <c r="AB85" s="261"/>
      <c r="AC85" s="261"/>
      <c r="AD85" s="261"/>
      <c r="AE85" s="261"/>
      <c r="AG85" s="75"/>
      <c r="AH85" s="75"/>
      <c r="AI85" s="75"/>
      <c r="AJ85" s="75"/>
      <c r="AK85" s="67"/>
    </row>
    <row r="86" spans="1:37" ht="18.75" customHeight="1">
      <c r="A86" s="43">
        <v>80</v>
      </c>
      <c r="B86" s="105" t="s">
        <v>18</v>
      </c>
      <c r="C86" s="98" t="s">
        <v>12</v>
      </c>
      <c r="D86" s="98" t="s">
        <v>14</v>
      </c>
      <c r="E86" s="69" t="s">
        <v>0</v>
      </c>
      <c r="F86" s="69">
        <f>SUM(F87:F90)</f>
        <v>72555.19999999998</v>
      </c>
      <c r="G86" s="69">
        <f aca="true" t="shared" si="95" ref="G86:R86">SUM(G87:G90)</f>
        <v>36703.200000000004</v>
      </c>
      <c r="H86" s="69">
        <f t="shared" si="95"/>
        <v>35852</v>
      </c>
      <c r="I86" s="69">
        <f t="shared" si="95"/>
        <v>0</v>
      </c>
      <c r="J86" s="69">
        <f t="shared" si="95"/>
        <v>0</v>
      </c>
      <c r="K86" s="69">
        <f t="shared" si="95"/>
        <v>0</v>
      </c>
      <c r="L86" s="69">
        <f t="shared" si="95"/>
        <v>0</v>
      </c>
      <c r="M86" s="69">
        <f t="shared" si="95"/>
        <v>0</v>
      </c>
      <c r="N86" s="69">
        <f t="shared" si="95"/>
        <v>0</v>
      </c>
      <c r="O86" s="69">
        <f t="shared" si="95"/>
        <v>0</v>
      </c>
      <c r="P86" s="69">
        <f t="shared" si="95"/>
        <v>0</v>
      </c>
      <c r="Q86" s="69">
        <f t="shared" si="95"/>
        <v>0</v>
      </c>
      <c r="R86" s="69">
        <f t="shared" si="95"/>
        <v>0</v>
      </c>
      <c r="S86" s="72">
        <f t="shared" si="79"/>
        <v>0</v>
      </c>
      <c r="T86" s="72">
        <f t="shared" si="80"/>
        <v>0</v>
      </c>
      <c r="U86" s="72">
        <f t="shared" si="80"/>
        <v>0</v>
      </c>
      <c r="V86" s="72">
        <f t="shared" si="81"/>
        <v>0</v>
      </c>
      <c r="W86" s="72">
        <f t="shared" si="82"/>
        <v>0</v>
      </c>
      <c r="X86" s="69" t="s">
        <v>0</v>
      </c>
      <c r="Y86" s="69">
        <f>SUM(Y87:Y90)</f>
        <v>72555.19999999998</v>
      </c>
      <c r="Z86" s="69">
        <f aca="true" t="shared" si="96" ref="Z86:AK86">SUM(Z87:Z90)</f>
        <v>36703.200000000004</v>
      </c>
      <c r="AA86" s="69">
        <f t="shared" si="96"/>
        <v>35852</v>
      </c>
      <c r="AB86" s="69">
        <f t="shared" si="96"/>
        <v>0</v>
      </c>
      <c r="AC86" s="69">
        <f t="shared" si="96"/>
        <v>0</v>
      </c>
      <c r="AD86" s="69">
        <f t="shared" si="96"/>
        <v>0</v>
      </c>
      <c r="AE86" s="69">
        <f t="shared" si="96"/>
        <v>0</v>
      </c>
      <c r="AF86" s="69">
        <f t="shared" si="96"/>
        <v>0</v>
      </c>
      <c r="AG86" s="69">
        <f t="shared" si="96"/>
        <v>0</v>
      </c>
      <c r="AH86" s="69">
        <f t="shared" si="96"/>
        <v>0</v>
      </c>
      <c r="AI86" s="69">
        <f t="shared" si="96"/>
        <v>0</v>
      </c>
      <c r="AJ86" s="69">
        <f t="shared" si="96"/>
        <v>0</v>
      </c>
      <c r="AK86" s="69">
        <f t="shared" si="96"/>
        <v>0</v>
      </c>
    </row>
    <row r="87" spans="1:37" ht="39" customHeight="1">
      <c r="A87" s="44">
        <v>81</v>
      </c>
      <c r="B87" s="105"/>
      <c r="C87" s="98"/>
      <c r="D87" s="98"/>
      <c r="E87" s="70" t="s">
        <v>3</v>
      </c>
      <c r="F87" s="58">
        <f>SUM(G87:R87)</f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72">
        <f t="shared" si="79"/>
        <v>0</v>
      </c>
      <c r="T87" s="72">
        <f t="shared" si="80"/>
        <v>0</v>
      </c>
      <c r="U87" s="72">
        <f t="shared" si="80"/>
        <v>0</v>
      </c>
      <c r="V87" s="72">
        <f t="shared" si="81"/>
        <v>0</v>
      </c>
      <c r="W87" s="72">
        <f t="shared" si="82"/>
        <v>0</v>
      </c>
      <c r="X87" s="70" t="s">
        <v>3</v>
      </c>
      <c r="Y87" s="58">
        <f>SUM(Z87:AK87)</f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8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</row>
    <row r="88" spans="1:37" ht="56.25" customHeight="1">
      <c r="A88" s="44">
        <v>82</v>
      </c>
      <c r="B88" s="105"/>
      <c r="C88" s="98"/>
      <c r="D88" s="98"/>
      <c r="E88" s="68" t="s">
        <v>1</v>
      </c>
      <c r="F88" s="58">
        <f>SUM(G88:R88)</f>
        <v>65946.4</v>
      </c>
      <c r="G88" s="58">
        <v>33407.8</v>
      </c>
      <c r="H88" s="58">
        <v>32538.6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72">
        <f t="shared" si="79"/>
        <v>0</v>
      </c>
      <c r="T88" s="72">
        <f t="shared" si="80"/>
        <v>0</v>
      </c>
      <c r="U88" s="72">
        <f t="shared" si="80"/>
        <v>0</v>
      </c>
      <c r="V88" s="72">
        <f t="shared" si="81"/>
        <v>0</v>
      </c>
      <c r="W88" s="72">
        <f t="shared" si="82"/>
        <v>0</v>
      </c>
      <c r="X88" s="68" t="s">
        <v>1</v>
      </c>
      <c r="Y88" s="58">
        <f>SUM(Z88:AK88)</f>
        <v>65946.4</v>
      </c>
      <c r="Z88" s="58">
        <v>33407.8</v>
      </c>
      <c r="AA88" s="58">
        <v>32538.6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</row>
    <row r="89" spans="1:37" ht="37.5" customHeight="1">
      <c r="A89" s="43">
        <v>83</v>
      </c>
      <c r="B89" s="105"/>
      <c r="C89" s="98"/>
      <c r="D89" s="98"/>
      <c r="E89" s="68" t="s">
        <v>2</v>
      </c>
      <c r="F89" s="58">
        <f>SUM(G89:R89)</f>
        <v>5783.9</v>
      </c>
      <c r="G89" s="58">
        <v>2895.4</v>
      </c>
      <c r="H89" s="58">
        <v>2888.5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72">
        <f t="shared" si="79"/>
        <v>0</v>
      </c>
      <c r="T89" s="72">
        <f t="shared" si="80"/>
        <v>0</v>
      </c>
      <c r="U89" s="72">
        <f t="shared" si="80"/>
        <v>0</v>
      </c>
      <c r="V89" s="72">
        <f t="shared" si="81"/>
        <v>0</v>
      </c>
      <c r="W89" s="72">
        <f t="shared" si="82"/>
        <v>0</v>
      </c>
      <c r="X89" s="68" t="s">
        <v>2</v>
      </c>
      <c r="Y89" s="58">
        <f>SUM(Z89:AK89)</f>
        <v>5783.9</v>
      </c>
      <c r="Z89" s="58">
        <v>2895.4</v>
      </c>
      <c r="AA89" s="58">
        <v>2888.5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</row>
    <row r="90" spans="1:37" ht="56.25" customHeight="1">
      <c r="A90" s="43">
        <v>84</v>
      </c>
      <c r="B90" s="105"/>
      <c r="C90" s="98"/>
      <c r="D90" s="98"/>
      <c r="E90" s="68" t="s">
        <v>50</v>
      </c>
      <c r="F90" s="58">
        <f>SUM(G90:R90)</f>
        <v>824.9</v>
      </c>
      <c r="G90" s="58">
        <v>400</v>
      </c>
      <c r="H90" s="58">
        <v>424.9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72">
        <f t="shared" si="79"/>
        <v>0</v>
      </c>
      <c r="T90" s="72">
        <f t="shared" si="80"/>
        <v>0</v>
      </c>
      <c r="U90" s="72">
        <f t="shared" si="80"/>
        <v>0</v>
      </c>
      <c r="V90" s="72">
        <f t="shared" si="81"/>
        <v>0</v>
      </c>
      <c r="W90" s="72">
        <f t="shared" si="82"/>
        <v>0</v>
      </c>
      <c r="X90" s="68" t="s">
        <v>50</v>
      </c>
      <c r="Y90" s="58">
        <f>SUM(Z90:AK90)</f>
        <v>824.9</v>
      </c>
      <c r="Z90" s="58">
        <v>400</v>
      </c>
      <c r="AA90" s="58">
        <v>424.9</v>
      </c>
      <c r="AB90" s="58">
        <v>0</v>
      </c>
      <c r="AC90" s="58">
        <v>0</v>
      </c>
      <c r="AD90" s="58">
        <v>0</v>
      </c>
      <c r="AE90" s="58">
        <v>0</v>
      </c>
      <c r="AF90" s="58">
        <v>0</v>
      </c>
      <c r="AG90" s="58">
        <v>0</v>
      </c>
      <c r="AH90" s="58">
        <v>0</v>
      </c>
      <c r="AI90" s="58">
        <v>0</v>
      </c>
      <c r="AJ90" s="58">
        <v>0</v>
      </c>
      <c r="AK90" s="58">
        <v>0</v>
      </c>
    </row>
    <row r="91" spans="1:37" ht="18.75" customHeight="1">
      <c r="A91" s="44">
        <v>85</v>
      </c>
      <c r="B91" s="104"/>
      <c r="C91" s="98" t="s">
        <v>62</v>
      </c>
      <c r="D91" s="104"/>
      <c r="E91" s="63" t="s">
        <v>0</v>
      </c>
      <c r="F91" s="58">
        <f>F92+F93+F94+F95</f>
        <v>72555.19999999998</v>
      </c>
      <c r="G91" s="58">
        <f aca="true" t="shared" si="97" ref="G91:R91">G92+G93+G94+G95</f>
        <v>36703.200000000004</v>
      </c>
      <c r="H91" s="58">
        <f t="shared" si="97"/>
        <v>35852</v>
      </c>
      <c r="I91" s="58">
        <f t="shared" si="97"/>
        <v>0</v>
      </c>
      <c r="J91" s="58">
        <f t="shared" si="97"/>
        <v>0</v>
      </c>
      <c r="K91" s="58">
        <f t="shared" si="97"/>
        <v>0</v>
      </c>
      <c r="L91" s="58">
        <f t="shared" si="97"/>
        <v>0</v>
      </c>
      <c r="M91" s="58">
        <f t="shared" si="97"/>
        <v>0</v>
      </c>
      <c r="N91" s="58">
        <f t="shared" si="97"/>
        <v>0</v>
      </c>
      <c r="O91" s="58">
        <f t="shared" si="97"/>
        <v>0</v>
      </c>
      <c r="P91" s="58">
        <f t="shared" si="97"/>
        <v>0</v>
      </c>
      <c r="Q91" s="58">
        <f t="shared" si="97"/>
        <v>0</v>
      </c>
      <c r="R91" s="58">
        <f t="shared" si="97"/>
        <v>0</v>
      </c>
      <c r="S91" s="72">
        <f t="shared" si="79"/>
        <v>0</v>
      </c>
      <c r="T91" s="72">
        <f t="shared" si="80"/>
        <v>0</v>
      </c>
      <c r="U91" s="72">
        <f t="shared" si="80"/>
        <v>0</v>
      </c>
      <c r="V91" s="72">
        <f t="shared" si="81"/>
        <v>0</v>
      </c>
      <c r="W91" s="72">
        <f t="shared" si="82"/>
        <v>0</v>
      </c>
      <c r="X91" s="63" t="s">
        <v>0</v>
      </c>
      <c r="Y91" s="58">
        <f>Y92+Y93+Y94+Y95</f>
        <v>72555.19999999998</v>
      </c>
      <c r="Z91" s="58">
        <f aca="true" t="shared" si="98" ref="Z91:AK91">Z92+Z93+Z94+Z95</f>
        <v>36703.200000000004</v>
      </c>
      <c r="AA91" s="58">
        <f t="shared" si="98"/>
        <v>35852</v>
      </c>
      <c r="AB91" s="58">
        <f t="shared" si="98"/>
        <v>0</v>
      </c>
      <c r="AC91" s="58">
        <f t="shared" si="98"/>
        <v>0</v>
      </c>
      <c r="AD91" s="58">
        <f t="shared" si="98"/>
        <v>0</v>
      </c>
      <c r="AE91" s="58">
        <f t="shared" si="98"/>
        <v>0</v>
      </c>
      <c r="AF91" s="58">
        <f t="shared" si="98"/>
        <v>0</v>
      </c>
      <c r="AG91" s="58">
        <f t="shared" si="98"/>
        <v>0</v>
      </c>
      <c r="AH91" s="58">
        <f t="shared" si="98"/>
        <v>0</v>
      </c>
      <c r="AI91" s="58">
        <f t="shared" si="98"/>
        <v>0</v>
      </c>
      <c r="AJ91" s="58">
        <f t="shared" si="98"/>
        <v>0</v>
      </c>
      <c r="AK91" s="58">
        <f t="shared" si="98"/>
        <v>0</v>
      </c>
    </row>
    <row r="92" spans="1:37" ht="43.5" customHeight="1">
      <c r="A92" s="44">
        <v>86</v>
      </c>
      <c r="B92" s="104"/>
      <c r="C92" s="98"/>
      <c r="D92" s="104"/>
      <c r="E92" s="63" t="s">
        <v>3</v>
      </c>
      <c r="F92" s="58">
        <f>SUM(G92:R92)</f>
        <v>0</v>
      </c>
      <c r="G92" s="58">
        <f>G87</f>
        <v>0</v>
      </c>
      <c r="H92" s="58">
        <f aca="true" t="shared" si="99" ref="H92:R92">H87</f>
        <v>0</v>
      </c>
      <c r="I92" s="58">
        <f t="shared" si="99"/>
        <v>0</v>
      </c>
      <c r="J92" s="58">
        <f>J87</f>
        <v>0</v>
      </c>
      <c r="K92" s="58">
        <f>K87</f>
        <v>0</v>
      </c>
      <c r="L92" s="58">
        <f>L87</f>
        <v>0</v>
      </c>
      <c r="M92" s="58">
        <f t="shared" si="99"/>
        <v>0</v>
      </c>
      <c r="N92" s="58">
        <f t="shared" si="99"/>
        <v>0</v>
      </c>
      <c r="O92" s="58">
        <f t="shared" si="99"/>
        <v>0</v>
      </c>
      <c r="P92" s="58">
        <f t="shared" si="99"/>
        <v>0</v>
      </c>
      <c r="Q92" s="58">
        <f t="shared" si="99"/>
        <v>0</v>
      </c>
      <c r="R92" s="58">
        <f t="shared" si="99"/>
        <v>0</v>
      </c>
      <c r="S92" s="72">
        <f t="shared" si="79"/>
        <v>0</v>
      </c>
      <c r="T92" s="72">
        <f t="shared" si="80"/>
        <v>0</v>
      </c>
      <c r="U92" s="72">
        <f t="shared" si="80"/>
        <v>0</v>
      </c>
      <c r="V92" s="72">
        <f t="shared" si="81"/>
        <v>0</v>
      </c>
      <c r="W92" s="72">
        <f t="shared" si="82"/>
        <v>0</v>
      </c>
      <c r="X92" s="63" t="s">
        <v>3</v>
      </c>
      <c r="Y92" s="58">
        <f>SUM(Z92:AK92)</f>
        <v>0</v>
      </c>
      <c r="Z92" s="58">
        <f aca="true" t="shared" si="100" ref="Z92:AE92">Z87</f>
        <v>0</v>
      </c>
      <c r="AA92" s="58">
        <f t="shared" si="100"/>
        <v>0</v>
      </c>
      <c r="AB92" s="58">
        <f t="shared" si="100"/>
        <v>0</v>
      </c>
      <c r="AC92" s="58">
        <f t="shared" si="100"/>
        <v>0</v>
      </c>
      <c r="AD92" s="58">
        <f t="shared" si="100"/>
        <v>0</v>
      </c>
      <c r="AE92" s="58">
        <f t="shared" si="100"/>
        <v>0</v>
      </c>
      <c r="AF92" s="58">
        <f aca="true" t="shared" si="101" ref="AF92:AK92">AF87</f>
        <v>0</v>
      </c>
      <c r="AG92" s="58">
        <f t="shared" si="101"/>
        <v>0</v>
      </c>
      <c r="AH92" s="58">
        <f t="shared" si="101"/>
        <v>0</v>
      </c>
      <c r="AI92" s="58">
        <f t="shared" si="101"/>
        <v>0</v>
      </c>
      <c r="AJ92" s="58">
        <f t="shared" si="101"/>
        <v>0</v>
      </c>
      <c r="AK92" s="58">
        <f t="shared" si="101"/>
        <v>0</v>
      </c>
    </row>
    <row r="93" spans="1:37" ht="56.25" customHeight="1">
      <c r="A93" s="43">
        <v>87</v>
      </c>
      <c r="B93" s="104"/>
      <c r="C93" s="98"/>
      <c r="D93" s="104"/>
      <c r="E93" s="63" t="s">
        <v>1</v>
      </c>
      <c r="F93" s="58">
        <f>SUM(G93:R93)</f>
        <v>65946.4</v>
      </c>
      <c r="G93" s="58">
        <f aca="true" t="shared" si="102" ref="G93:R95">G88</f>
        <v>33407.8</v>
      </c>
      <c r="H93" s="58">
        <f t="shared" si="102"/>
        <v>32538.6</v>
      </c>
      <c r="I93" s="58">
        <f t="shared" si="102"/>
        <v>0</v>
      </c>
      <c r="J93" s="58">
        <f t="shared" si="102"/>
        <v>0</v>
      </c>
      <c r="K93" s="58">
        <f t="shared" si="102"/>
        <v>0</v>
      </c>
      <c r="L93" s="58">
        <f t="shared" si="102"/>
        <v>0</v>
      </c>
      <c r="M93" s="58">
        <f aca="true" t="shared" si="103" ref="M93:R93">M88</f>
        <v>0</v>
      </c>
      <c r="N93" s="58">
        <f t="shared" si="103"/>
        <v>0</v>
      </c>
      <c r="O93" s="58">
        <f t="shared" si="103"/>
        <v>0</v>
      </c>
      <c r="P93" s="58">
        <f t="shared" si="103"/>
        <v>0</v>
      </c>
      <c r="Q93" s="58">
        <f t="shared" si="103"/>
        <v>0</v>
      </c>
      <c r="R93" s="58">
        <f t="shared" si="103"/>
        <v>0</v>
      </c>
      <c r="S93" s="72">
        <f t="shared" si="79"/>
        <v>0</v>
      </c>
      <c r="T93" s="72">
        <f t="shared" si="80"/>
        <v>0</v>
      </c>
      <c r="U93" s="72">
        <f t="shared" si="80"/>
        <v>0</v>
      </c>
      <c r="V93" s="72">
        <f t="shared" si="81"/>
        <v>0</v>
      </c>
      <c r="W93" s="72">
        <f t="shared" si="82"/>
        <v>0</v>
      </c>
      <c r="X93" s="63" t="s">
        <v>1</v>
      </c>
      <c r="Y93" s="58">
        <f>SUM(Z93:AK93)</f>
        <v>65946.4</v>
      </c>
      <c r="Z93" s="58">
        <f aca="true" t="shared" si="104" ref="Z93:AK93">Z88</f>
        <v>33407.8</v>
      </c>
      <c r="AA93" s="58">
        <f t="shared" si="104"/>
        <v>32538.6</v>
      </c>
      <c r="AB93" s="58">
        <f t="shared" si="104"/>
        <v>0</v>
      </c>
      <c r="AC93" s="58">
        <f t="shared" si="104"/>
        <v>0</v>
      </c>
      <c r="AD93" s="58">
        <f t="shared" si="104"/>
        <v>0</v>
      </c>
      <c r="AE93" s="58">
        <f t="shared" si="104"/>
        <v>0</v>
      </c>
      <c r="AF93" s="58">
        <f t="shared" si="104"/>
        <v>0</v>
      </c>
      <c r="AG93" s="58">
        <f t="shared" si="104"/>
        <v>0</v>
      </c>
      <c r="AH93" s="58">
        <f t="shared" si="104"/>
        <v>0</v>
      </c>
      <c r="AI93" s="58">
        <f t="shared" si="104"/>
        <v>0</v>
      </c>
      <c r="AJ93" s="58">
        <f t="shared" si="104"/>
        <v>0</v>
      </c>
      <c r="AK93" s="58">
        <f t="shared" si="104"/>
        <v>0</v>
      </c>
    </row>
    <row r="94" spans="1:37" ht="37.5" customHeight="1">
      <c r="A94" s="43">
        <v>88</v>
      </c>
      <c r="B94" s="104"/>
      <c r="C94" s="98"/>
      <c r="D94" s="104"/>
      <c r="E94" s="63" t="s">
        <v>2</v>
      </c>
      <c r="F94" s="58">
        <f>SUM(G94:R94)</f>
        <v>5783.9</v>
      </c>
      <c r="G94" s="58">
        <f>G89</f>
        <v>2895.4</v>
      </c>
      <c r="H94" s="58">
        <f t="shared" si="102"/>
        <v>2888.5</v>
      </c>
      <c r="I94" s="58">
        <f t="shared" si="102"/>
        <v>0</v>
      </c>
      <c r="J94" s="58">
        <f t="shared" si="102"/>
        <v>0</v>
      </c>
      <c r="K94" s="58">
        <f t="shared" si="102"/>
        <v>0</v>
      </c>
      <c r="L94" s="58">
        <f t="shared" si="102"/>
        <v>0</v>
      </c>
      <c r="M94" s="58">
        <f t="shared" si="102"/>
        <v>0</v>
      </c>
      <c r="N94" s="58">
        <f t="shared" si="102"/>
        <v>0</v>
      </c>
      <c r="O94" s="58">
        <f t="shared" si="102"/>
        <v>0</v>
      </c>
      <c r="P94" s="58">
        <f t="shared" si="102"/>
        <v>0</v>
      </c>
      <c r="Q94" s="58">
        <f t="shared" si="102"/>
        <v>0</v>
      </c>
      <c r="R94" s="58">
        <f t="shared" si="102"/>
        <v>0</v>
      </c>
      <c r="S94" s="72">
        <f t="shared" si="79"/>
        <v>0</v>
      </c>
      <c r="T94" s="72">
        <f t="shared" si="80"/>
        <v>0</v>
      </c>
      <c r="U94" s="72">
        <f t="shared" si="80"/>
        <v>0</v>
      </c>
      <c r="V94" s="72">
        <f t="shared" si="81"/>
        <v>0</v>
      </c>
      <c r="W94" s="72">
        <f t="shared" si="82"/>
        <v>0</v>
      </c>
      <c r="X94" s="63" t="s">
        <v>2</v>
      </c>
      <c r="Y94" s="58">
        <f>SUM(Z94:AK94)</f>
        <v>5783.9</v>
      </c>
      <c r="Z94" s="58">
        <f>Z89</f>
        <v>2895.4</v>
      </c>
      <c r="AA94" s="58">
        <f aca="true" t="shared" si="105" ref="AA94:AK94">AA89</f>
        <v>2888.5</v>
      </c>
      <c r="AB94" s="58">
        <f t="shared" si="105"/>
        <v>0</v>
      </c>
      <c r="AC94" s="58">
        <f t="shared" si="105"/>
        <v>0</v>
      </c>
      <c r="AD94" s="58">
        <f t="shared" si="105"/>
        <v>0</v>
      </c>
      <c r="AE94" s="58">
        <f t="shared" si="105"/>
        <v>0</v>
      </c>
      <c r="AF94" s="58">
        <f t="shared" si="105"/>
        <v>0</v>
      </c>
      <c r="AG94" s="58">
        <f t="shared" si="105"/>
        <v>0</v>
      </c>
      <c r="AH94" s="58">
        <f t="shared" si="105"/>
        <v>0</v>
      </c>
      <c r="AI94" s="58">
        <f t="shared" si="105"/>
        <v>0</v>
      </c>
      <c r="AJ94" s="58">
        <f t="shared" si="105"/>
        <v>0</v>
      </c>
      <c r="AK94" s="58">
        <f t="shared" si="105"/>
        <v>0</v>
      </c>
    </row>
    <row r="95" spans="1:37" ht="54" customHeight="1">
      <c r="A95" s="44">
        <v>89</v>
      </c>
      <c r="B95" s="104"/>
      <c r="C95" s="98"/>
      <c r="D95" s="104"/>
      <c r="E95" s="63" t="s">
        <v>50</v>
      </c>
      <c r="F95" s="58">
        <f>SUM(G95:R95)</f>
        <v>824.9</v>
      </c>
      <c r="G95" s="58">
        <f>G90</f>
        <v>400</v>
      </c>
      <c r="H95" s="58">
        <f t="shared" si="102"/>
        <v>424.9</v>
      </c>
      <c r="I95" s="58">
        <f t="shared" si="102"/>
        <v>0</v>
      </c>
      <c r="J95" s="58">
        <f t="shared" si="102"/>
        <v>0</v>
      </c>
      <c r="K95" s="58">
        <f t="shared" si="102"/>
        <v>0</v>
      </c>
      <c r="L95" s="58">
        <f t="shared" si="102"/>
        <v>0</v>
      </c>
      <c r="M95" s="58">
        <f t="shared" si="102"/>
        <v>0</v>
      </c>
      <c r="N95" s="58">
        <f t="shared" si="102"/>
        <v>0</v>
      </c>
      <c r="O95" s="58">
        <f t="shared" si="102"/>
        <v>0</v>
      </c>
      <c r="P95" s="58">
        <f t="shared" si="102"/>
        <v>0</v>
      </c>
      <c r="Q95" s="58">
        <f t="shared" si="102"/>
        <v>0</v>
      </c>
      <c r="R95" s="58">
        <f t="shared" si="102"/>
        <v>0</v>
      </c>
      <c r="S95" s="72">
        <f t="shared" si="79"/>
        <v>0</v>
      </c>
      <c r="T95" s="72">
        <f t="shared" si="80"/>
        <v>0</v>
      </c>
      <c r="U95" s="72">
        <f t="shared" si="80"/>
        <v>0</v>
      </c>
      <c r="V95" s="72">
        <f t="shared" si="81"/>
        <v>0</v>
      </c>
      <c r="W95" s="72">
        <f t="shared" si="82"/>
        <v>0</v>
      </c>
      <c r="X95" s="63" t="s">
        <v>50</v>
      </c>
      <c r="Y95" s="58">
        <f>SUM(Z95:AK95)</f>
        <v>824.9</v>
      </c>
      <c r="Z95" s="58">
        <f>Z90</f>
        <v>400</v>
      </c>
      <c r="AA95" s="58">
        <f aca="true" t="shared" si="106" ref="AA95:AK95">AA90</f>
        <v>424.9</v>
      </c>
      <c r="AB95" s="58">
        <f t="shared" si="106"/>
        <v>0</v>
      </c>
      <c r="AC95" s="58">
        <f t="shared" si="106"/>
        <v>0</v>
      </c>
      <c r="AD95" s="58">
        <f t="shared" si="106"/>
        <v>0</v>
      </c>
      <c r="AE95" s="58">
        <f t="shared" si="106"/>
        <v>0</v>
      </c>
      <c r="AF95" s="58">
        <f t="shared" si="106"/>
        <v>0</v>
      </c>
      <c r="AG95" s="58">
        <f t="shared" si="106"/>
        <v>0</v>
      </c>
      <c r="AH95" s="58">
        <f t="shared" si="106"/>
        <v>0</v>
      </c>
      <c r="AI95" s="58">
        <f t="shared" si="106"/>
        <v>0</v>
      </c>
      <c r="AJ95" s="58">
        <f t="shared" si="106"/>
        <v>0</v>
      </c>
      <c r="AK95" s="58">
        <f t="shared" si="106"/>
        <v>0</v>
      </c>
    </row>
    <row r="96" spans="1:37" ht="30.75" customHeight="1">
      <c r="A96" s="44">
        <v>90</v>
      </c>
      <c r="B96" s="262" t="s">
        <v>63</v>
      </c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4"/>
      <c r="N96" s="80"/>
      <c r="O96" s="80"/>
      <c r="P96" s="80"/>
      <c r="Q96" s="80"/>
      <c r="R96" s="67"/>
      <c r="S96" s="72">
        <f t="shared" si="79"/>
        <v>0</v>
      </c>
      <c r="T96" s="72">
        <f t="shared" si="80"/>
        <v>0</v>
      </c>
      <c r="U96" s="72">
        <f t="shared" si="80"/>
        <v>0</v>
      </c>
      <c r="V96" s="72">
        <f t="shared" si="81"/>
        <v>0</v>
      </c>
      <c r="W96" s="72">
        <f t="shared" si="82"/>
        <v>0</v>
      </c>
      <c r="X96" s="94" t="s">
        <v>63</v>
      </c>
      <c r="Y96" s="95"/>
      <c r="Z96" s="95"/>
      <c r="AA96" s="95"/>
      <c r="AB96" s="95"/>
      <c r="AC96" s="95"/>
      <c r="AD96" s="95"/>
      <c r="AE96" s="95"/>
      <c r="AF96" s="95"/>
      <c r="AG96" s="95"/>
      <c r="AH96" s="74"/>
      <c r="AI96" s="74"/>
      <c r="AJ96" s="74"/>
      <c r="AK96" s="67"/>
    </row>
    <row r="97" spans="1:37" ht="18" customHeight="1">
      <c r="A97" s="43">
        <v>91</v>
      </c>
      <c r="B97" s="106" t="s">
        <v>19</v>
      </c>
      <c r="C97" s="101" t="s">
        <v>22</v>
      </c>
      <c r="D97" s="101" t="s">
        <v>14</v>
      </c>
      <c r="E97" s="78" t="s">
        <v>0</v>
      </c>
      <c r="F97" s="58">
        <f>SUM(F98:F101)</f>
        <v>987.6</v>
      </c>
      <c r="G97" s="58">
        <f aca="true" t="shared" si="107" ref="G97:R97">SUM(G98:G101)</f>
        <v>120</v>
      </c>
      <c r="H97" s="58">
        <f t="shared" si="107"/>
        <v>89</v>
      </c>
      <c r="I97" s="58">
        <f t="shared" si="107"/>
        <v>82.8</v>
      </c>
      <c r="J97" s="58">
        <f t="shared" si="107"/>
        <v>99.4</v>
      </c>
      <c r="K97" s="58">
        <f t="shared" si="107"/>
        <v>96.4</v>
      </c>
      <c r="L97" s="58">
        <f t="shared" si="107"/>
        <v>100</v>
      </c>
      <c r="M97" s="58">
        <f t="shared" si="107"/>
        <v>0</v>
      </c>
      <c r="N97" s="58">
        <f t="shared" si="107"/>
        <v>0</v>
      </c>
      <c r="O97" s="58">
        <f t="shared" si="107"/>
        <v>100</v>
      </c>
      <c r="P97" s="58">
        <f t="shared" si="107"/>
        <v>100</v>
      </c>
      <c r="Q97" s="58">
        <f t="shared" si="107"/>
        <v>100</v>
      </c>
      <c r="R97" s="58">
        <f t="shared" si="107"/>
        <v>100</v>
      </c>
      <c r="S97" s="72">
        <f t="shared" si="79"/>
        <v>0</v>
      </c>
      <c r="T97" s="72">
        <f t="shared" si="80"/>
        <v>0</v>
      </c>
      <c r="U97" s="72">
        <f t="shared" si="80"/>
        <v>0</v>
      </c>
      <c r="V97" s="72">
        <f t="shared" si="81"/>
        <v>0</v>
      </c>
      <c r="W97" s="72">
        <f t="shared" si="82"/>
        <v>0</v>
      </c>
      <c r="X97" s="73" t="s">
        <v>0</v>
      </c>
      <c r="Y97" s="58">
        <f>SUM(Y98:Y101)</f>
        <v>987.6</v>
      </c>
      <c r="Z97" s="58">
        <f aca="true" t="shared" si="108" ref="Z97:AK97">SUM(Z98:Z101)</f>
        <v>120</v>
      </c>
      <c r="AA97" s="58">
        <f t="shared" si="108"/>
        <v>89</v>
      </c>
      <c r="AB97" s="58">
        <f t="shared" si="108"/>
        <v>82.8</v>
      </c>
      <c r="AC97" s="58">
        <f t="shared" si="108"/>
        <v>99.4</v>
      </c>
      <c r="AD97" s="58">
        <f t="shared" si="108"/>
        <v>96.4</v>
      </c>
      <c r="AE97" s="58">
        <f t="shared" si="108"/>
        <v>100</v>
      </c>
      <c r="AF97" s="58">
        <f t="shared" si="108"/>
        <v>0</v>
      </c>
      <c r="AG97" s="58">
        <f t="shared" si="108"/>
        <v>0</v>
      </c>
      <c r="AH97" s="58">
        <f t="shared" si="108"/>
        <v>100</v>
      </c>
      <c r="AI97" s="58">
        <f t="shared" si="108"/>
        <v>100</v>
      </c>
      <c r="AJ97" s="58">
        <f t="shared" si="108"/>
        <v>100</v>
      </c>
      <c r="AK97" s="58">
        <f t="shared" si="108"/>
        <v>100</v>
      </c>
    </row>
    <row r="98" spans="1:37" ht="37.5" customHeight="1">
      <c r="A98" s="43">
        <v>92</v>
      </c>
      <c r="B98" s="107"/>
      <c r="C98" s="100"/>
      <c r="D98" s="100"/>
      <c r="E98" s="78" t="s">
        <v>3</v>
      </c>
      <c r="F98" s="58">
        <f>SUM(G98:R98)</f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72">
        <f t="shared" si="79"/>
        <v>0</v>
      </c>
      <c r="T98" s="72">
        <f t="shared" si="80"/>
        <v>0</v>
      </c>
      <c r="U98" s="72">
        <f t="shared" si="80"/>
        <v>0</v>
      </c>
      <c r="V98" s="72">
        <f t="shared" si="81"/>
        <v>0</v>
      </c>
      <c r="W98" s="72">
        <f t="shared" si="82"/>
        <v>0</v>
      </c>
      <c r="X98" s="73" t="s">
        <v>3</v>
      </c>
      <c r="Y98" s="58">
        <f>SUM(Z98:AK98)</f>
        <v>0</v>
      </c>
      <c r="Z98" s="68">
        <v>0</v>
      </c>
      <c r="AA98" s="68">
        <v>0</v>
      </c>
      <c r="AB98" s="68">
        <v>0</v>
      </c>
      <c r="AC98" s="68">
        <v>0</v>
      </c>
      <c r="AD98" s="68">
        <v>0</v>
      </c>
      <c r="AE98" s="68">
        <v>0</v>
      </c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68">
        <v>0</v>
      </c>
    </row>
    <row r="99" spans="1:37" ht="48" customHeight="1">
      <c r="A99" s="44">
        <v>93</v>
      </c>
      <c r="B99" s="107"/>
      <c r="C99" s="100"/>
      <c r="D99" s="100"/>
      <c r="E99" s="78" t="s">
        <v>1</v>
      </c>
      <c r="F99" s="58">
        <f>SUM(G99:R99)</f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72">
        <f t="shared" si="79"/>
        <v>0</v>
      </c>
      <c r="T99" s="72">
        <f t="shared" si="80"/>
        <v>0</v>
      </c>
      <c r="U99" s="72">
        <f t="shared" si="80"/>
        <v>0</v>
      </c>
      <c r="V99" s="72">
        <f t="shared" si="81"/>
        <v>0</v>
      </c>
      <c r="W99" s="72">
        <f t="shared" si="82"/>
        <v>0</v>
      </c>
      <c r="X99" s="73" t="s">
        <v>1</v>
      </c>
      <c r="Y99" s="58">
        <f>SUM(Z99:AK99)</f>
        <v>0</v>
      </c>
      <c r="Z99" s="68">
        <v>0</v>
      </c>
      <c r="AA99" s="68">
        <v>0</v>
      </c>
      <c r="AB99" s="68">
        <v>0</v>
      </c>
      <c r="AC99" s="68">
        <v>0</v>
      </c>
      <c r="AD99" s="68">
        <v>0</v>
      </c>
      <c r="AE99" s="68">
        <v>0</v>
      </c>
      <c r="AF99" s="68">
        <v>0</v>
      </c>
      <c r="AG99" s="68">
        <v>0</v>
      </c>
      <c r="AH99" s="68">
        <v>0</v>
      </c>
      <c r="AI99" s="68">
        <v>0</v>
      </c>
      <c r="AJ99" s="68">
        <v>0</v>
      </c>
      <c r="AK99" s="68">
        <v>0</v>
      </c>
    </row>
    <row r="100" spans="1:37" ht="36" customHeight="1">
      <c r="A100" s="44">
        <v>94</v>
      </c>
      <c r="B100" s="107"/>
      <c r="C100" s="100"/>
      <c r="D100" s="100"/>
      <c r="E100" s="78" t="s">
        <v>2</v>
      </c>
      <c r="F100" s="58">
        <f>SUM(G100:R100)</f>
        <v>987.6</v>
      </c>
      <c r="G100" s="58">
        <v>120</v>
      </c>
      <c r="H100" s="58">
        <v>89</v>
      </c>
      <c r="I100" s="58">
        <v>82.8</v>
      </c>
      <c r="J100" s="58">
        <v>99.4</v>
      </c>
      <c r="K100" s="58">
        <v>96.4</v>
      </c>
      <c r="L100" s="58">
        <v>100</v>
      </c>
      <c r="M100" s="58">
        <v>0</v>
      </c>
      <c r="N100" s="58">
        <v>0</v>
      </c>
      <c r="O100" s="58">
        <v>100</v>
      </c>
      <c r="P100" s="58">
        <v>100</v>
      </c>
      <c r="Q100" s="58">
        <v>100</v>
      </c>
      <c r="R100" s="58">
        <v>100</v>
      </c>
      <c r="S100" s="72">
        <f t="shared" si="79"/>
        <v>0</v>
      </c>
      <c r="T100" s="72">
        <f>AD100-K100</f>
        <v>0</v>
      </c>
      <c r="U100" s="72">
        <f>AE100-L100</f>
        <v>0</v>
      </c>
      <c r="V100" s="72">
        <f t="shared" si="81"/>
        <v>0</v>
      </c>
      <c r="W100" s="72">
        <f t="shared" si="82"/>
        <v>0</v>
      </c>
      <c r="X100" s="73" t="s">
        <v>2</v>
      </c>
      <c r="Y100" s="58">
        <f>SUM(Z100:AK100)</f>
        <v>987.6</v>
      </c>
      <c r="Z100" s="58">
        <v>120</v>
      </c>
      <c r="AA100" s="58">
        <v>89</v>
      </c>
      <c r="AB100" s="58">
        <v>82.8</v>
      </c>
      <c r="AC100" s="58">
        <v>99.4</v>
      </c>
      <c r="AD100" s="58">
        <v>96.4</v>
      </c>
      <c r="AE100" s="58">
        <v>100</v>
      </c>
      <c r="AF100" s="58">
        <v>0</v>
      </c>
      <c r="AG100" s="58">
        <v>0</v>
      </c>
      <c r="AH100" s="58">
        <v>100</v>
      </c>
      <c r="AI100" s="58">
        <v>100</v>
      </c>
      <c r="AJ100" s="58">
        <v>100</v>
      </c>
      <c r="AK100" s="58">
        <v>100</v>
      </c>
    </row>
    <row r="101" spans="1:37" ht="59.25" customHeight="1">
      <c r="A101" s="43">
        <v>95</v>
      </c>
      <c r="B101" s="108"/>
      <c r="C101" s="103"/>
      <c r="D101" s="103"/>
      <c r="E101" s="78" t="s">
        <v>50</v>
      </c>
      <c r="F101" s="58">
        <f>SUM(G101:R101)</f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72">
        <f t="shared" si="79"/>
        <v>0</v>
      </c>
      <c r="T101" s="72">
        <f t="shared" si="80"/>
        <v>0</v>
      </c>
      <c r="U101" s="72">
        <f t="shared" si="80"/>
        <v>0</v>
      </c>
      <c r="V101" s="72">
        <f t="shared" si="81"/>
        <v>0</v>
      </c>
      <c r="W101" s="72">
        <f t="shared" si="82"/>
        <v>0</v>
      </c>
      <c r="X101" s="73" t="s">
        <v>50</v>
      </c>
      <c r="Y101" s="58">
        <f>SUM(Z101:AK101)</f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0</v>
      </c>
    </row>
    <row r="102" spans="1:37" ht="18.75" customHeight="1">
      <c r="A102" s="43">
        <v>96</v>
      </c>
      <c r="B102" s="106" t="s">
        <v>20</v>
      </c>
      <c r="C102" s="101" t="s">
        <v>36</v>
      </c>
      <c r="D102" s="101" t="s">
        <v>14</v>
      </c>
      <c r="E102" s="78" t="s">
        <v>0</v>
      </c>
      <c r="F102" s="68">
        <f>F103+F104+F105+F106</f>
        <v>22085.399999999998</v>
      </c>
      <c r="G102" s="68">
        <f aca="true" t="shared" si="109" ref="G102:R102">G103+G104+G105+G106</f>
        <v>1826</v>
      </c>
      <c r="H102" s="68">
        <f t="shared" si="109"/>
        <v>1668.1</v>
      </c>
      <c r="I102" s="68">
        <f t="shared" si="109"/>
        <v>1644.5</v>
      </c>
      <c r="J102" s="68">
        <f t="shared" si="109"/>
        <v>1705.6</v>
      </c>
      <c r="K102" s="68">
        <f t="shared" si="109"/>
        <v>1947.3</v>
      </c>
      <c r="L102" s="68">
        <f t="shared" si="109"/>
        <v>2111.3</v>
      </c>
      <c r="M102" s="68">
        <f t="shared" si="109"/>
        <v>2111.3</v>
      </c>
      <c r="N102" s="68">
        <f t="shared" si="109"/>
        <v>2111.3</v>
      </c>
      <c r="O102" s="68">
        <f t="shared" si="109"/>
        <v>1740</v>
      </c>
      <c r="P102" s="68">
        <f t="shared" si="109"/>
        <v>1740</v>
      </c>
      <c r="Q102" s="68">
        <f t="shared" si="109"/>
        <v>1740</v>
      </c>
      <c r="R102" s="68">
        <f t="shared" si="109"/>
        <v>1740</v>
      </c>
      <c r="S102" s="72">
        <f t="shared" si="79"/>
        <v>0</v>
      </c>
      <c r="T102" s="72">
        <f t="shared" si="80"/>
        <v>0</v>
      </c>
      <c r="U102" s="72">
        <f t="shared" si="80"/>
        <v>0</v>
      </c>
      <c r="V102" s="72">
        <f t="shared" si="81"/>
        <v>0</v>
      </c>
      <c r="W102" s="72">
        <f t="shared" si="82"/>
        <v>0</v>
      </c>
      <c r="X102" s="73" t="s">
        <v>0</v>
      </c>
      <c r="Y102" s="68">
        <f>Y103+Y104+Y105+Y106</f>
        <v>22085.399999999998</v>
      </c>
      <c r="Z102" s="68">
        <f aca="true" t="shared" si="110" ref="Z102:AK102">Z103+Z104+Z105+Z106</f>
        <v>1826</v>
      </c>
      <c r="AA102" s="68">
        <f t="shared" si="110"/>
        <v>1668.1</v>
      </c>
      <c r="AB102" s="68">
        <f t="shared" si="110"/>
        <v>1644.5</v>
      </c>
      <c r="AC102" s="68">
        <f t="shared" si="110"/>
        <v>1705.6</v>
      </c>
      <c r="AD102" s="68">
        <f t="shared" si="110"/>
        <v>1947.3000000000002</v>
      </c>
      <c r="AE102" s="68">
        <f t="shared" si="110"/>
        <v>2111.3</v>
      </c>
      <c r="AF102" s="68">
        <f t="shared" si="110"/>
        <v>2111.3</v>
      </c>
      <c r="AG102" s="68">
        <f t="shared" si="110"/>
        <v>2111.3</v>
      </c>
      <c r="AH102" s="68">
        <f t="shared" si="110"/>
        <v>1740</v>
      </c>
      <c r="AI102" s="68">
        <f t="shared" si="110"/>
        <v>1740</v>
      </c>
      <c r="AJ102" s="68">
        <f t="shared" si="110"/>
        <v>1740</v>
      </c>
      <c r="AK102" s="68">
        <f t="shared" si="110"/>
        <v>1740</v>
      </c>
    </row>
    <row r="103" spans="1:37" ht="33" customHeight="1">
      <c r="A103" s="44">
        <v>97</v>
      </c>
      <c r="B103" s="107"/>
      <c r="C103" s="100"/>
      <c r="D103" s="100"/>
      <c r="E103" s="78" t="s">
        <v>3</v>
      </c>
      <c r="F103" s="58">
        <f>SUM(G103:R103)</f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8">
        <v>0</v>
      </c>
      <c r="Q103" s="68">
        <v>0</v>
      </c>
      <c r="R103" s="68">
        <v>0</v>
      </c>
      <c r="S103" s="72">
        <f t="shared" si="79"/>
        <v>0</v>
      </c>
      <c r="T103" s="72">
        <f t="shared" si="80"/>
        <v>0</v>
      </c>
      <c r="U103" s="72">
        <f t="shared" si="80"/>
        <v>0</v>
      </c>
      <c r="V103" s="72">
        <f t="shared" si="81"/>
        <v>0</v>
      </c>
      <c r="W103" s="72">
        <f t="shared" si="82"/>
        <v>0</v>
      </c>
      <c r="X103" s="73" t="s">
        <v>3</v>
      </c>
      <c r="Y103" s="58">
        <f>SUM(Z103:AK103)</f>
        <v>0</v>
      </c>
      <c r="Z103" s="68">
        <v>0</v>
      </c>
      <c r="AA103" s="68">
        <v>0</v>
      </c>
      <c r="AB103" s="68">
        <v>0</v>
      </c>
      <c r="AC103" s="68">
        <v>0</v>
      </c>
      <c r="AD103" s="68">
        <v>0</v>
      </c>
      <c r="AE103" s="68">
        <v>0</v>
      </c>
      <c r="AF103" s="68">
        <v>0</v>
      </c>
      <c r="AG103" s="68">
        <v>0</v>
      </c>
      <c r="AH103" s="68">
        <v>0</v>
      </c>
      <c r="AI103" s="68">
        <v>0</v>
      </c>
      <c r="AJ103" s="68">
        <v>0</v>
      </c>
      <c r="AK103" s="68">
        <v>0</v>
      </c>
    </row>
    <row r="104" spans="1:37" ht="51.75" customHeight="1">
      <c r="A104" s="44">
        <v>98</v>
      </c>
      <c r="B104" s="107"/>
      <c r="C104" s="100"/>
      <c r="D104" s="100"/>
      <c r="E104" s="78" t="s">
        <v>1</v>
      </c>
      <c r="F104" s="58">
        <f>SUM(G104:R104)</f>
        <v>22036.899999999998</v>
      </c>
      <c r="G104" s="58">
        <v>1826</v>
      </c>
      <c r="H104" s="58">
        <v>1668.1</v>
      </c>
      <c r="I104" s="58">
        <v>1631</v>
      </c>
      <c r="J104" s="58">
        <v>1689.6</v>
      </c>
      <c r="K104" s="58">
        <v>1928.3</v>
      </c>
      <c r="L104" s="58">
        <v>2111.3</v>
      </c>
      <c r="M104" s="58">
        <v>2111.3</v>
      </c>
      <c r="N104" s="58">
        <v>2111.3</v>
      </c>
      <c r="O104" s="58">
        <v>1740</v>
      </c>
      <c r="P104" s="58">
        <v>1740</v>
      </c>
      <c r="Q104" s="58">
        <v>1740</v>
      </c>
      <c r="R104" s="58">
        <v>1740</v>
      </c>
      <c r="S104" s="72">
        <f t="shared" si="79"/>
        <v>0</v>
      </c>
      <c r="T104" s="72">
        <f t="shared" si="80"/>
        <v>0</v>
      </c>
      <c r="U104" s="72">
        <f t="shared" si="80"/>
        <v>0</v>
      </c>
      <c r="V104" s="72">
        <f t="shared" si="81"/>
        <v>0</v>
      </c>
      <c r="W104" s="72">
        <f t="shared" si="82"/>
        <v>0</v>
      </c>
      <c r="X104" s="73" t="s">
        <v>1</v>
      </c>
      <c r="Y104" s="58">
        <f>SUM(Z104:AK104)</f>
        <v>22036.899999999998</v>
      </c>
      <c r="Z104" s="58">
        <v>1826</v>
      </c>
      <c r="AA104" s="58">
        <v>1668.1</v>
      </c>
      <c r="AB104" s="58">
        <v>1631</v>
      </c>
      <c r="AC104" s="58">
        <v>1689.6</v>
      </c>
      <c r="AD104" s="58">
        <f>236.9+1763.9+27.5-100</f>
        <v>1928.3000000000002</v>
      </c>
      <c r="AE104" s="58">
        <v>2111.3</v>
      </c>
      <c r="AF104" s="58">
        <v>2111.3</v>
      </c>
      <c r="AG104" s="58">
        <v>2111.3</v>
      </c>
      <c r="AH104" s="58">
        <v>1740</v>
      </c>
      <c r="AI104" s="58">
        <v>1740</v>
      </c>
      <c r="AJ104" s="58">
        <v>1740</v>
      </c>
      <c r="AK104" s="58">
        <v>1740</v>
      </c>
    </row>
    <row r="105" spans="1:37" ht="27.75" customHeight="1">
      <c r="A105" s="43">
        <v>99</v>
      </c>
      <c r="B105" s="107"/>
      <c r="C105" s="100"/>
      <c r="D105" s="100"/>
      <c r="E105" s="78" t="s">
        <v>2</v>
      </c>
      <c r="F105" s="58">
        <f>SUM(G105:R105)</f>
        <v>48.5</v>
      </c>
      <c r="G105" s="58">
        <v>0</v>
      </c>
      <c r="H105" s="58">
        <v>0</v>
      </c>
      <c r="I105" s="58">
        <v>13.5</v>
      </c>
      <c r="J105" s="58">
        <v>16</v>
      </c>
      <c r="K105" s="58">
        <v>19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72">
        <f t="shared" si="79"/>
        <v>0</v>
      </c>
      <c r="T105" s="72">
        <f t="shared" si="80"/>
        <v>0</v>
      </c>
      <c r="U105" s="72">
        <f t="shared" si="80"/>
        <v>0</v>
      </c>
      <c r="V105" s="72">
        <f t="shared" si="81"/>
        <v>0</v>
      </c>
      <c r="W105" s="72">
        <f t="shared" si="82"/>
        <v>0</v>
      </c>
      <c r="X105" s="73" t="s">
        <v>2</v>
      </c>
      <c r="Y105" s="58">
        <f>SUM(Z105:AK105)</f>
        <v>48.5</v>
      </c>
      <c r="Z105" s="58">
        <v>0</v>
      </c>
      <c r="AA105" s="58">
        <v>0</v>
      </c>
      <c r="AB105" s="58">
        <v>13.5</v>
      </c>
      <c r="AC105" s="58">
        <v>16</v>
      </c>
      <c r="AD105" s="58">
        <v>19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</row>
    <row r="106" spans="1:37" ht="57" customHeight="1">
      <c r="A106" s="43">
        <v>100</v>
      </c>
      <c r="B106" s="108"/>
      <c r="C106" s="103"/>
      <c r="D106" s="103"/>
      <c r="E106" s="78" t="s">
        <v>50</v>
      </c>
      <c r="F106" s="58">
        <f>SUM(G106:R106)</f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72">
        <f t="shared" si="79"/>
        <v>0</v>
      </c>
      <c r="T106" s="72">
        <f t="shared" si="80"/>
        <v>0</v>
      </c>
      <c r="U106" s="72">
        <f t="shared" si="80"/>
        <v>0</v>
      </c>
      <c r="V106" s="72">
        <f t="shared" si="81"/>
        <v>0</v>
      </c>
      <c r="W106" s="72">
        <f t="shared" si="82"/>
        <v>0</v>
      </c>
      <c r="X106" s="73" t="s">
        <v>50</v>
      </c>
      <c r="Y106" s="58">
        <f>SUM(Z106:AK106)</f>
        <v>0</v>
      </c>
      <c r="Z106" s="58">
        <v>0</v>
      </c>
      <c r="AA106" s="58">
        <v>0</v>
      </c>
      <c r="AB106" s="58">
        <v>0</v>
      </c>
      <c r="AC106" s="58">
        <v>0</v>
      </c>
      <c r="AD106" s="58">
        <v>0</v>
      </c>
      <c r="AE106" s="58">
        <v>0</v>
      </c>
      <c r="AF106" s="58">
        <v>0</v>
      </c>
      <c r="AG106" s="58">
        <v>0</v>
      </c>
      <c r="AH106" s="58">
        <v>0</v>
      </c>
      <c r="AI106" s="58">
        <v>0</v>
      </c>
      <c r="AJ106" s="58">
        <v>0</v>
      </c>
      <c r="AK106" s="58">
        <v>0</v>
      </c>
    </row>
    <row r="107" spans="1:37" ht="18.75" customHeight="1">
      <c r="A107" s="44">
        <v>101</v>
      </c>
      <c r="B107" s="91"/>
      <c r="C107" s="101" t="s">
        <v>64</v>
      </c>
      <c r="D107" s="101"/>
      <c r="E107" s="65" t="s">
        <v>0</v>
      </c>
      <c r="F107" s="58">
        <f>SUM(F108:F111)</f>
        <v>23072.999999999996</v>
      </c>
      <c r="G107" s="58">
        <f aca="true" t="shared" si="111" ref="G107:R107">SUM(G108:G111)</f>
        <v>1946</v>
      </c>
      <c r="H107" s="58">
        <f t="shared" si="111"/>
        <v>1757.1</v>
      </c>
      <c r="I107" s="58">
        <f t="shared" si="111"/>
        <v>1727.3</v>
      </c>
      <c r="J107" s="58">
        <f>SUM(J108:J111)</f>
        <v>1805</v>
      </c>
      <c r="K107" s="58">
        <f t="shared" si="111"/>
        <v>2043.7</v>
      </c>
      <c r="L107" s="58">
        <f t="shared" si="111"/>
        <v>2211.3</v>
      </c>
      <c r="M107" s="58">
        <f t="shared" si="111"/>
        <v>2111.3</v>
      </c>
      <c r="N107" s="58">
        <f t="shared" si="111"/>
        <v>2111.3</v>
      </c>
      <c r="O107" s="58">
        <f t="shared" si="111"/>
        <v>1840</v>
      </c>
      <c r="P107" s="58">
        <f t="shared" si="111"/>
        <v>1840</v>
      </c>
      <c r="Q107" s="58">
        <f t="shared" si="111"/>
        <v>1840</v>
      </c>
      <c r="R107" s="58">
        <f t="shared" si="111"/>
        <v>1840</v>
      </c>
      <c r="S107" s="72">
        <f t="shared" si="79"/>
        <v>0</v>
      </c>
      <c r="T107" s="72">
        <f t="shared" si="80"/>
        <v>0</v>
      </c>
      <c r="U107" s="72">
        <f t="shared" si="80"/>
        <v>0</v>
      </c>
      <c r="V107" s="72">
        <f t="shared" si="81"/>
        <v>0</v>
      </c>
      <c r="W107" s="72">
        <f t="shared" si="82"/>
        <v>0</v>
      </c>
      <c r="X107" s="73" t="s">
        <v>0</v>
      </c>
      <c r="Y107" s="58">
        <f>SUM(Y108:Y111)</f>
        <v>23072.999999999996</v>
      </c>
      <c r="Z107" s="58">
        <f>SUM(Z108:Z111)</f>
        <v>1946</v>
      </c>
      <c r="AA107" s="58">
        <f>SUM(AA108:AA111)</f>
        <v>1757.1</v>
      </c>
      <c r="AB107" s="58">
        <f>SUM(AB108:AB111)</f>
        <v>1727.3</v>
      </c>
      <c r="AC107" s="58">
        <f>SUM(AC108:AC111)</f>
        <v>1805</v>
      </c>
      <c r="AD107" s="58">
        <f aca="true" t="shared" si="112" ref="AD107:AK107">SUM(AD108:AD111)</f>
        <v>2043.7000000000003</v>
      </c>
      <c r="AE107" s="58">
        <f t="shared" si="112"/>
        <v>2211.3</v>
      </c>
      <c r="AF107" s="58">
        <f t="shared" si="112"/>
        <v>2111.3</v>
      </c>
      <c r="AG107" s="58">
        <f t="shared" si="112"/>
        <v>2111.3</v>
      </c>
      <c r="AH107" s="58">
        <f t="shared" si="112"/>
        <v>1840</v>
      </c>
      <c r="AI107" s="58">
        <f t="shared" si="112"/>
        <v>1840</v>
      </c>
      <c r="AJ107" s="58">
        <f t="shared" si="112"/>
        <v>1840</v>
      </c>
      <c r="AK107" s="58">
        <f t="shared" si="112"/>
        <v>1840</v>
      </c>
    </row>
    <row r="108" spans="1:37" ht="37.5" customHeight="1">
      <c r="A108" s="44">
        <v>102</v>
      </c>
      <c r="B108" s="92"/>
      <c r="C108" s="100"/>
      <c r="D108" s="100"/>
      <c r="E108" s="65" t="s">
        <v>3</v>
      </c>
      <c r="F108" s="58">
        <f aca="true" t="shared" si="113" ref="F108:F116">SUM(G108:R108)</f>
        <v>0</v>
      </c>
      <c r="G108" s="58">
        <f>G103+G98</f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72">
        <f t="shared" si="79"/>
        <v>0</v>
      </c>
      <c r="T108" s="72">
        <f t="shared" si="80"/>
        <v>0</v>
      </c>
      <c r="U108" s="72">
        <f t="shared" si="80"/>
        <v>0</v>
      </c>
      <c r="V108" s="72">
        <f t="shared" si="81"/>
        <v>0</v>
      </c>
      <c r="W108" s="72">
        <f t="shared" si="82"/>
        <v>0</v>
      </c>
      <c r="X108" s="73" t="s">
        <v>3</v>
      </c>
      <c r="Y108" s="58">
        <f aca="true" t="shared" si="114" ref="Y108:Y116">SUM(Z108:AK108)</f>
        <v>0</v>
      </c>
      <c r="Z108" s="58">
        <f>Z103+Z98</f>
        <v>0</v>
      </c>
      <c r="AA108" s="58">
        <v>0</v>
      </c>
      <c r="AB108" s="58">
        <v>0</v>
      </c>
      <c r="AC108" s="58">
        <v>0</v>
      </c>
      <c r="AD108" s="58">
        <v>0</v>
      </c>
      <c r="AE108" s="58">
        <v>0</v>
      </c>
      <c r="AF108" s="58">
        <v>0</v>
      </c>
      <c r="AG108" s="58">
        <v>0</v>
      </c>
      <c r="AH108" s="58">
        <v>0</v>
      </c>
      <c r="AI108" s="58">
        <v>0</v>
      </c>
      <c r="AJ108" s="58">
        <v>0</v>
      </c>
      <c r="AK108" s="58">
        <v>0</v>
      </c>
    </row>
    <row r="109" spans="1:37" ht="49.5" customHeight="1">
      <c r="A109" s="43">
        <v>103</v>
      </c>
      <c r="B109" s="92"/>
      <c r="C109" s="100"/>
      <c r="D109" s="100"/>
      <c r="E109" s="65" t="s">
        <v>1</v>
      </c>
      <c r="F109" s="58">
        <f t="shared" si="113"/>
        <v>22036.899999999998</v>
      </c>
      <c r="G109" s="68">
        <f>G99+G104</f>
        <v>1826</v>
      </c>
      <c r="H109" s="68">
        <f aca="true" t="shared" si="115" ref="H109:R110">H99+H104</f>
        <v>1668.1</v>
      </c>
      <c r="I109" s="68">
        <f t="shared" si="115"/>
        <v>1631</v>
      </c>
      <c r="J109" s="68">
        <f t="shared" si="115"/>
        <v>1689.6</v>
      </c>
      <c r="K109" s="68">
        <f t="shared" si="115"/>
        <v>1928.3</v>
      </c>
      <c r="L109" s="68">
        <f t="shared" si="115"/>
        <v>2111.3</v>
      </c>
      <c r="M109" s="68">
        <f aca="true" t="shared" si="116" ref="M109:R109">M99+M104</f>
        <v>2111.3</v>
      </c>
      <c r="N109" s="68">
        <f t="shared" si="116"/>
        <v>2111.3</v>
      </c>
      <c r="O109" s="68">
        <f t="shared" si="116"/>
        <v>1740</v>
      </c>
      <c r="P109" s="68">
        <f t="shared" si="116"/>
        <v>1740</v>
      </c>
      <c r="Q109" s="68">
        <f t="shared" si="116"/>
        <v>1740</v>
      </c>
      <c r="R109" s="68">
        <f t="shared" si="116"/>
        <v>1740</v>
      </c>
      <c r="S109" s="72">
        <f t="shared" si="79"/>
        <v>0</v>
      </c>
      <c r="T109" s="72">
        <f t="shared" si="80"/>
        <v>0</v>
      </c>
      <c r="U109" s="72">
        <f t="shared" si="80"/>
        <v>0</v>
      </c>
      <c r="V109" s="72">
        <f t="shared" si="81"/>
        <v>0</v>
      </c>
      <c r="W109" s="72">
        <f t="shared" si="82"/>
        <v>0</v>
      </c>
      <c r="X109" s="73" t="s">
        <v>1</v>
      </c>
      <c r="Y109" s="58">
        <f t="shared" si="114"/>
        <v>22036.899999999998</v>
      </c>
      <c r="Z109" s="68">
        <f>Z99+Z104</f>
        <v>1826</v>
      </c>
      <c r="AA109" s="68">
        <f aca="true" t="shared" si="117" ref="AA109:AK109">AA99+AA104</f>
        <v>1668.1</v>
      </c>
      <c r="AB109" s="68">
        <f t="shared" si="117"/>
        <v>1631</v>
      </c>
      <c r="AC109" s="68">
        <f t="shared" si="117"/>
        <v>1689.6</v>
      </c>
      <c r="AD109" s="68">
        <f t="shared" si="117"/>
        <v>1928.3000000000002</v>
      </c>
      <c r="AE109" s="68">
        <f t="shared" si="117"/>
        <v>2111.3</v>
      </c>
      <c r="AF109" s="68">
        <f t="shared" si="117"/>
        <v>2111.3</v>
      </c>
      <c r="AG109" s="68">
        <f t="shared" si="117"/>
        <v>2111.3</v>
      </c>
      <c r="AH109" s="68">
        <f t="shared" si="117"/>
        <v>1740</v>
      </c>
      <c r="AI109" s="68">
        <f t="shared" si="117"/>
        <v>1740</v>
      </c>
      <c r="AJ109" s="68">
        <f t="shared" si="117"/>
        <v>1740</v>
      </c>
      <c r="AK109" s="68">
        <f t="shared" si="117"/>
        <v>1740</v>
      </c>
    </row>
    <row r="110" spans="1:37" ht="37.5" customHeight="1">
      <c r="A110" s="43">
        <v>104</v>
      </c>
      <c r="B110" s="92"/>
      <c r="C110" s="100"/>
      <c r="D110" s="100"/>
      <c r="E110" s="65" t="s">
        <v>2</v>
      </c>
      <c r="F110" s="58">
        <f t="shared" si="113"/>
        <v>1036.1</v>
      </c>
      <c r="G110" s="68">
        <f>G100+G105</f>
        <v>120</v>
      </c>
      <c r="H110" s="68">
        <f t="shared" si="115"/>
        <v>89</v>
      </c>
      <c r="I110" s="68">
        <f t="shared" si="115"/>
        <v>96.3</v>
      </c>
      <c r="J110" s="68">
        <f>J100+J105</f>
        <v>115.4</v>
      </c>
      <c r="K110" s="68">
        <f t="shared" si="115"/>
        <v>115.4</v>
      </c>
      <c r="L110" s="68">
        <f t="shared" si="115"/>
        <v>100</v>
      </c>
      <c r="M110" s="68">
        <f t="shared" si="115"/>
        <v>0</v>
      </c>
      <c r="N110" s="68">
        <f t="shared" si="115"/>
        <v>0</v>
      </c>
      <c r="O110" s="68">
        <f t="shared" si="115"/>
        <v>100</v>
      </c>
      <c r="P110" s="68">
        <f t="shared" si="115"/>
        <v>100</v>
      </c>
      <c r="Q110" s="68">
        <f t="shared" si="115"/>
        <v>100</v>
      </c>
      <c r="R110" s="68">
        <f t="shared" si="115"/>
        <v>100</v>
      </c>
      <c r="S110" s="72">
        <f t="shared" si="79"/>
        <v>0</v>
      </c>
      <c r="T110" s="72">
        <f t="shared" si="80"/>
        <v>0</v>
      </c>
      <c r="U110" s="72">
        <f t="shared" si="80"/>
        <v>0</v>
      </c>
      <c r="V110" s="72">
        <f t="shared" si="81"/>
        <v>0</v>
      </c>
      <c r="W110" s="72">
        <f t="shared" si="82"/>
        <v>0</v>
      </c>
      <c r="X110" s="73" t="s">
        <v>2</v>
      </c>
      <c r="Y110" s="58">
        <f t="shared" si="114"/>
        <v>1036.1</v>
      </c>
      <c r="Z110" s="68">
        <f>Z100+Z105</f>
        <v>120</v>
      </c>
      <c r="AA110" s="68">
        <f>AA100+AA105</f>
        <v>89</v>
      </c>
      <c r="AB110" s="68">
        <f>AB100+AB105</f>
        <v>96.3</v>
      </c>
      <c r="AC110" s="68">
        <f>AC100+AC105</f>
        <v>115.4</v>
      </c>
      <c r="AD110" s="68">
        <f aca="true" t="shared" si="118" ref="AD110:AK110">AD100+AD105</f>
        <v>115.4</v>
      </c>
      <c r="AE110" s="68">
        <f t="shared" si="118"/>
        <v>100</v>
      </c>
      <c r="AF110" s="68">
        <f t="shared" si="118"/>
        <v>0</v>
      </c>
      <c r="AG110" s="68">
        <f t="shared" si="118"/>
        <v>0</v>
      </c>
      <c r="AH110" s="68">
        <f t="shared" si="118"/>
        <v>100</v>
      </c>
      <c r="AI110" s="68">
        <f t="shared" si="118"/>
        <v>100</v>
      </c>
      <c r="AJ110" s="68">
        <f t="shared" si="118"/>
        <v>100</v>
      </c>
      <c r="AK110" s="68">
        <f t="shared" si="118"/>
        <v>100</v>
      </c>
    </row>
    <row r="111" spans="1:37" ht="64.5" customHeight="1">
      <c r="A111" s="44">
        <v>105</v>
      </c>
      <c r="B111" s="93"/>
      <c r="C111" s="103"/>
      <c r="D111" s="103"/>
      <c r="E111" s="65" t="s">
        <v>50</v>
      </c>
      <c r="F111" s="58">
        <f t="shared" si="113"/>
        <v>0</v>
      </c>
      <c r="G111" s="68">
        <f>G106+G101</f>
        <v>0</v>
      </c>
      <c r="H111" s="68">
        <f aca="true" t="shared" si="119" ref="H111:R111">H106+H101</f>
        <v>0</v>
      </c>
      <c r="I111" s="68">
        <f t="shared" si="119"/>
        <v>0</v>
      </c>
      <c r="J111" s="68">
        <f>J106+J101</f>
        <v>0</v>
      </c>
      <c r="K111" s="68">
        <f>K106+K101</f>
        <v>0</v>
      </c>
      <c r="L111" s="68">
        <f>L106+L101</f>
        <v>0</v>
      </c>
      <c r="M111" s="68">
        <f t="shared" si="119"/>
        <v>0</v>
      </c>
      <c r="N111" s="68">
        <f t="shared" si="119"/>
        <v>0</v>
      </c>
      <c r="O111" s="68">
        <f t="shared" si="119"/>
        <v>0</v>
      </c>
      <c r="P111" s="68">
        <f t="shared" si="119"/>
        <v>0</v>
      </c>
      <c r="Q111" s="68">
        <f t="shared" si="119"/>
        <v>0</v>
      </c>
      <c r="R111" s="68">
        <f t="shared" si="119"/>
        <v>0</v>
      </c>
      <c r="S111" s="72">
        <f t="shared" si="79"/>
        <v>0</v>
      </c>
      <c r="T111" s="72">
        <f t="shared" si="80"/>
        <v>0</v>
      </c>
      <c r="U111" s="72">
        <f t="shared" si="80"/>
        <v>0</v>
      </c>
      <c r="V111" s="72">
        <f t="shared" si="81"/>
        <v>0</v>
      </c>
      <c r="W111" s="72">
        <f t="shared" si="82"/>
        <v>0</v>
      </c>
      <c r="X111" s="73" t="s">
        <v>50</v>
      </c>
      <c r="Y111" s="58">
        <f t="shared" si="114"/>
        <v>0</v>
      </c>
      <c r="Z111" s="68">
        <f aca="true" t="shared" si="120" ref="Z111:AE111">Z106+Z101</f>
        <v>0</v>
      </c>
      <c r="AA111" s="68">
        <f t="shared" si="120"/>
        <v>0</v>
      </c>
      <c r="AB111" s="68">
        <f t="shared" si="120"/>
        <v>0</v>
      </c>
      <c r="AC111" s="68">
        <f t="shared" si="120"/>
        <v>0</v>
      </c>
      <c r="AD111" s="68">
        <f t="shared" si="120"/>
        <v>0</v>
      </c>
      <c r="AE111" s="68">
        <f t="shared" si="120"/>
        <v>0</v>
      </c>
      <c r="AF111" s="68">
        <f aca="true" t="shared" si="121" ref="AF111:AK111">AF106+AF101</f>
        <v>0</v>
      </c>
      <c r="AG111" s="68">
        <f t="shared" si="121"/>
        <v>0</v>
      </c>
      <c r="AH111" s="68">
        <f t="shared" si="121"/>
        <v>0</v>
      </c>
      <c r="AI111" s="68">
        <f t="shared" si="121"/>
        <v>0</v>
      </c>
      <c r="AJ111" s="68">
        <f t="shared" si="121"/>
        <v>0</v>
      </c>
      <c r="AK111" s="68">
        <f t="shared" si="121"/>
        <v>0</v>
      </c>
    </row>
    <row r="112" spans="1:37" ht="23.25" customHeight="1">
      <c r="A112" s="44">
        <v>106</v>
      </c>
      <c r="B112" s="122" t="s">
        <v>65</v>
      </c>
      <c r="C112" s="123"/>
      <c r="D112" s="121"/>
      <c r="E112" s="68" t="s">
        <v>0</v>
      </c>
      <c r="F112" s="58">
        <f>SUM(G112:R112)</f>
        <v>4767706.43269</v>
      </c>
      <c r="G112" s="58">
        <f aca="true" t="shared" si="122" ref="G112:R112">G113+G114+G115+G116</f>
        <v>566358.83269</v>
      </c>
      <c r="H112" s="58">
        <f t="shared" si="122"/>
        <v>552228.2999999999</v>
      </c>
      <c r="I112" s="58">
        <f t="shared" si="122"/>
        <v>468523.5</v>
      </c>
      <c r="J112" s="58">
        <f>J113+J114+J115+J116</f>
        <v>345912.4</v>
      </c>
      <c r="K112" s="58">
        <f>K113+K114+K115+K116</f>
        <v>360450.4</v>
      </c>
      <c r="L112" s="58">
        <f t="shared" si="122"/>
        <v>385881.8</v>
      </c>
      <c r="M112" s="58">
        <f t="shared" si="122"/>
        <v>368219.4</v>
      </c>
      <c r="N112" s="58">
        <f t="shared" si="122"/>
        <v>369828.99999999994</v>
      </c>
      <c r="O112" s="60">
        <f t="shared" si="122"/>
        <v>337575.7</v>
      </c>
      <c r="P112" s="60">
        <f t="shared" si="122"/>
        <v>337575.7</v>
      </c>
      <c r="Q112" s="60">
        <f t="shared" si="122"/>
        <v>337575.7</v>
      </c>
      <c r="R112" s="60">
        <f t="shared" si="122"/>
        <v>337575.7</v>
      </c>
      <c r="S112" s="72">
        <f t="shared" si="79"/>
        <v>2491.4000000003725</v>
      </c>
      <c r="T112" s="72">
        <f t="shared" si="80"/>
        <v>0</v>
      </c>
      <c r="U112" s="72">
        <f t="shared" si="80"/>
        <v>2491.4000000000233</v>
      </c>
      <c r="V112" s="72">
        <f t="shared" si="81"/>
        <v>0</v>
      </c>
      <c r="W112" s="72">
        <f t="shared" si="82"/>
        <v>0</v>
      </c>
      <c r="X112" s="68" t="s">
        <v>0</v>
      </c>
      <c r="Y112" s="58">
        <f>SUM(Z112:AK112)</f>
        <v>4770197.8326900005</v>
      </c>
      <c r="Z112" s="58">
        <f>Z113+Z114+Z115+Z116</f>
        <v>566358.83269</v>
      </c>
      <c r="AA112" s="58">
        <f>AA113+AA114+AA115+AA116</f>
        <v>552228.2999999999</v>
      </c>
      <c r="AB112" s="58">
        <f>AB113+AB114+AB115+AB116</f>
        <v>468523.5</v>
      </c>
      <c r="AC112" s="58">
        <f>AC113+AC114+AC115+AC116</f>
        <v>345912.4</v>
      </c>
      <c r="AD112" s="58">
        <f>AD113+AD114+AD115+AD116</f>
        <v>360450.4</v>
      </c>
      <c r="AE112" s="58">
        <f aca="true" t="shared" si="123" ref="AE112:AK112">AE113+AE114+AE115+AE116</f>
        <v>388373.2</v>
      </c>
      <c r="AF112" s="58">
        <f t="shared" si="123"/>
        <v>368219.4</v>
      </c>
      <c r="AG112" s="58">
        <f t="shared" si="123"/>
        <v>369828.99999999994</v>
      </c>
      <c r="AH112" s="58">
        <f>AH113+AH114+AH115+AH116</f>
        <v>337575.7</v>
      </c>
      <c r="AI112" s="58">
        <f t="shared" si="123"/>
        <v>337575.7</v>
      </c>
      <c r="AJ112" s="58">
        <f t="shared" si="123"/>
        <v>337575.7</v>
      </c>
      <c r="AK112" s="58">
        <f t="shared" si="123"/>
        <v>337575.7</v>
      </c>
    </row>
    <row r="113" spans="1:37" ht="37.5" customHeight="1">
      <c r="A113" s="43">
        <v>107</v>
      </c>
      <c r="B113" s="124"/>
      <c r="C113" s="125"/>
      <c r="D113" s="121"/>
      <c r="E113" s="68" t="s">
        <v>3</v>
      </c>
      <c r="F113" s="58">
        <f t="shared" si="113"/>
        <v>122401.83269000001</v>
      </c>
      <c r="G113" s="58">
        <f>G108+G92+G81+G70+G29</f>
        <v>9350.03269</v>
      </c>
      <c r="H113" s="58">
        <f>H29+H70</f>
        <v>8235.8</v>
      </c>
      <c r="I113" s="58">
        <f>I29+I70</f>
        <v>8119.2</v>
      </c>
      <c r="J113" s="58">
        <f>J29+J70</f>
        <v>9080.699999999999</v>
      </c>
      <c r="K113" s="58">
        <f>K29+K70</f>
        <v>9837.5</v>
      </c>
      <c r="L113" s="58">
        <f>L29+L70</f>
        <v>11007.3</v>
      </c>
      <c r="M113" s="58">
        <f aca="true" t="shared" si="124" ref="M113:R113">M29</f>
        <v>11826.1</v>
      </c>
      <c r="N113" s="58">
        <f t="shared" si="124"/>
        <v>12494</v>
      </c>
      <c r="O113" s="58">
        <f t="shared" si="124"/>
        <v>10612.8</v>
      </c>
      <c r="P113" s="58">
        <f t="shared" si="124"/>
        <v>10612.8</v>
      </c>
      <c r="Q113" s="58">
        <f t="shared" si="124"/>
        <v>10612.8</v>
      </c>
      <c r="R113" s="58">
        <f t="shared" si="124"/>
        <v>10612.8</v>
      </c>
      <c r="S113" s="72">
        <f t="shared" si="79"/>
        <v>0</v>
      </c>
      <c r="T113" s="72">
        <f t="shared" si="80"/>
        <v>0</v>
      </c>
      <c r="U113" s="72">
        <f t="shared" si="80"/>
        <v>0</v>
      </c>
      <c r="V113" s="72">
        <f t="shared" si="81"/>
        <v>0</v>
      </c>
      <c r="W113" s="72">
        <f t="shared" si="82"/>
        <v>0</v>
      </c>
      <c r="X113" s="68" t="s">
        <v>3</v>
      </c>
      <c r="Y113" s="58">
        <f t="shared" si="114"/>
        <v>122401.83269000001</v>
      </c>
      <c r="Z113" s="58">
        <f>Z108+Z92+Z81+Z70+Z29</f>
        <v>9350.03269</v>
      </c>
      <c r="AA113" s="58">
        <f>AA29+AA70</f>
        <v>8235.8</v>
      </c>
      <c r="AB113" s="58">
        <f>AB29+AB70</f>
        <v>8119.2</v>
      </c>
      <c r="AC113" s="58">
        <f>AC29+AC70</f>
        <v>9080.699999999999</v>
      </c>
      <c r="AD113" s="58">
        <f>AD29+AD70</f>
        <v>9837.5</v>
      </c>
      <c r="AE113" s="58">
        <f>AE29</f>
        <v>11007.3</v>
      </c>
      <c r="AF113" s="58">
        <f aca="true" t="shared" si="125" ref="AF113:AK113">AF29</f>
        <v>11826.1</v>
      </c>
      <c r="AG113" s="58">
        <f t="shared" si="125"/>
        <v>12494</v>
      </c>
      <c r="AH113" s="58">
        <f t="shared" si="125"/>
        <v>10612.8</v>
      </c>
      <c r="AI113" s="58">
        <f t="shared" si="125"/>
        <v>10612.8</v>
      </c>
      <c r="AJ113" s="58">
        <f t="shared" si="125"/>
        <v>10612.8</v>
      </c>
      <c r="AK113" s="58">
        <f t="shared" si="125"/>
        <v>10612.8</v>
      </c>
    </row>
    <row r="114" spans="1:37" ht="56.25" customHeight="1">
      <c r="A114" s="43">
        <v>108</v>
      </c>
      <c r="B114" s="124"/>
      <c r="C114" s="125"/>
      <c r="D114" s="121"/>
      <c r="E114" s="68" t="s">
        <v>1</v>
      </c>
      <c r="F114" s="58">
        <f t="shared" si="113"/>
        <v>1255029.5999999996</v>
      </c>
      <c r="G114" s="58">
        <f>G30+G77+G93+G109+G71</f>
        <v>335859.3</v>
      </c>
      <c r="H114" s="58">
        <f aca="true" t="shared" si="126" ref="H114:R114">H30+H71+H82+H93+H109</f>
        <v>311968.49999999994</v>
      </c>
      <c r="I114" s="58">
        <f t="shared" si="126"/>
        <v>226555.7</v>
      </c>
      <c r="J114" s="58">
        <f t="shared" si="126"/>
        <v>73618.20000000001</v>
      </c>
      <c r="K114" s="58">
        <f t="shared" si="126"/>
        <v>24254.499999999996</v>
      </c>
      <c r="L114" s="58">
        <f t="shared" si="126"/>
        <v>22253.399999999998</v>
      </c>
      <c r="M114" s="58">
        <f t="shared" si="126"/>
        <v>22252.3</v>
      </c>
      <c r="N114" s="58">
        <f t="shared" si="126"/>
        <v>23264.1</v>
      </c>
      <c r="O114" s="58">
        <f t="shared" si="126"/>
        <v>53750.9</v>
      </c>
      <c r="P114" s="58">
        <f t="shared" si="126"/>
        <v>53750.9</v>
      </c>
      <c r="Q114" s="58">
        <f t="shared" si="126"/>
        <v>53750.9</v>
      </c>
      <c r="R114" s="58">
        <f t="shared" si="126"/>
        <v>53750.9</v>
      </c>
      <c r="S114" s="72">
        <f t="shared" si="79"/>
        <v>2005.1000000000931</v>
      </c>
      <c r="T114" s="72">
        <f t="shared" si="80"/>
        <v>0</v>
      </c>
      <c r="U114" s="72">
        <f t="shared" si="80"/>
        <v>2005.0999999999985</v>
      </c>
      <c r="V114" s="72">
        <f t="shared" si="81"/>
        <v>0</v>
      </c>
      <c r="W114" s="72">
        <f t="shared" si="82"/>
        <v>0</v>
      </c>
      <c r="X114" s="68" t="s">
        <v>1</v>
      </c>
      <c r="Y114" s="58">
        <f t="shared" si="114"/>
        <v>1257034.6999999997</v>
      </c>
      <c r="Z114" s="58">
        <f>Z30+Z77+Z93+Z109+Z71</f>
        <v>335859.3</v>
      </c>
      <c r="AA114" s="58">
        <f aca="true" t="shared" si="127" ref="AA114:AK114">AA30+AA71+AA82+AA93+AA109</f>
        <v>311968.49999999994</v>
      </c>
      <c r="AB114" s="58">
        <f t="shared" si="127"/>
        <v>226555.7</v>
      </c>
      <c r="AC114" s="58">
        <f t="shared" si="127"/>
        <v>73618.20000000001</v>
      </c>
      <c r="AD114" s="58">
        <f t="shared" si="127"/>
        <v>24254.500000000004</v>
      </c>
      <c r="AE114" s="58">
        <f>AE30+AE71+AE82+AE93+AE109</f>
        <v>24258.499999999996</v>
      </c>
      <c r="AF114" s="58">
        <f t="shared" si="127"/>
        <v>22252.3</v>
      </c>
      <c r="AG114" s="58">
        <f t="shared" si="127"/>
        <v>23264.1</v>
      </c>
      <c r="AH114" s="58">
        <f>AH30+AH71+AH82+AH109</f>
        <v>53750.9</v>
      </c>
      <c r="AI114" s="58">
        <f t="shared" si="127"/>
        <v>53750.9</v>
      </c>
      <c r="AJ114" s="58">
        <f t="shared" si="127"/>
        <v>53750.9</v>
      </c>
      <c r="AK114" s="58">
        <f t="shared" si="127"/>
        <v>53750.9</v>
      </c>
    </row>
    <row r="115" spans="1:37" ht="37.5" customHeight="1">
      <c r="A115" s="44">
        <v>109</v>
      </c>
      <c r="B115" s="124"/>
      <c r="C115" s="125"/>
      <c r="D115" s="121"/>
      <c r="E115" s="64" t="s">
        <v>2</v>
      </c>
      <c r="F115" s="58">
        <f t="shared" si="113"/>
        <v>3389450.1</v>
      </c>
      <c r="G115" s="58">
        <f>G31+G72+G83+G94+G110</f>
        <v>220749.49999999997</v>
      </c>
      <c r="H115" s="58">
        <f aca="true" t="shared" si="128" ref="H115:R115">H31+H72+H83+H94+H110</f>
        <v>231599.1</v>
      </c>
      <c r="I115" s="58">
        <f t="shared" si="128"/>
        <v>233848.6</v>
      </c>
      <c r="J115" s="58">
        <f t="shared" si="128"/>
        <v>263213.5</v>
      </c>
      <c r="K115" s="58">
        <f t="shared" si="128"/>
        <v>326358.4</v>
      </c>
      <c r="L115" s="58">
        <f t="shared" si="128"/>
        <v>352621.1</v>
      </c>
      <c r="M115" s="58">
        <f t="shared" si="128"/>
        <v>334141</v>
      </c>
      <c r="N115" s="58">
        <f t="shared" si="128"/>
        <v>334070.89999999997</v>
      </c>
      <c r="O115" s="58">
        <f t="shared" si="128"/>
        <v>273212</v>
      </c>
      <c r="P115" s="58">
        <f t="shared" si="128"/>
        <v>273212</v>
      </c>
      <c r="Q115" s="58">
        <f t="shared" si="128"/>
        <v>273212</v>
      </c>
      <c r="R115" s="58">
        <f t="shared" si="128"/>
        <v>273212</v>
      </c>
      <c r="S115" s="72">
        <f t="shared" si="79"/>
        <v>486.29999999981374</v>
      </c>
      <c r="T115" s="72">
        <f t="shared" si="80"/>
        <v>0</v>
      </c>
      <c r="U115" s="72">
        <f t="shared" si="80"/>
        <v>486.30000000004657</v>
      </c>
      <c r="V115" s="72">
        <f t="shared" si="81"/>
        <v>0</v>
      </c>
      <c r="W115" s="72">
        <f t="shared" si="82"/>
        <v>0</v>
      </c>
      <c r="X115" s="64" t="s">
        <v>2</v>
      </c>
      <c r="Y115" s="58">
        <f t="shared" si="114"/>
        <v>3389936.4</v>
      </c>
      <c r="Z115" s="58">
        <f>Z31+Z72+Z83+Z94+Z110</f>
        <v>220749.49999999997</v>
      </c>
      <c r="AA115" s="58">
        <f>AA31+AA72+AA83+AA94+AA110</f>
        <v>231599.1</v>
      </c>
      <c r="AB115" s="58">
        <f>AB31+AB72+AB83+AB94+AB110</f>
        <v>233848.6</v>
      </c>
      <c r="AC115" s="58">
        <f>AC31+AC72+AC83+AC94+AC110</f>
        <v>263213.5</v>
      </c>
      <c r="AD115" s="58">
        <f aca="true" t="shared" si="129" ref="AD115:AK115">AD31+AD72+AD83+AD94+AD110</f>
        <v>326358.4</v>
      </c>
      <c r="AE115" s="58">
        <f t="shared" si="129"/>
        <v>353107.4</v>
      </c>
      <c r="AF115" s="58">
        <f t="shared" si="129"/>
        <v>334141</v>
      </c>
      <c r="AG115" s="58">
        <f t="shared" si="129"/>
        <v>334070.89999999997</v>
      </c>
      <c r="AH115" s="58">
        <f t="shared" si="129"/>
        <v>273212</v>
      </c>
      <c r="AI115" s="58">
        <f t="shared" si="129"/>
        <v>273212</v>
      </c>
      <c r="AJ115" s="58">
        <f>AJ31+AJ72+AJ83+AJ94+AJ110</f>
        <v>273212</v>
      </c>
      <c r="AK115" s="58">
        <f t="shared" si="129"/>
        <v>273212</v>
      </c>
    </row>
    <row r="116" spans="1:37" ht="63.75" customHeight="1">
      <c r="A116" s="44">
        <v>110</v>
      </c>
      <c r="B116" s="126"/>
      <c r="C116" s="127"/>
      <c r="D116" s="121"/>
      <c r="E116" s="64" t="s">
        <v>50</v>
      </c>
      <c r="F116" s="58">
        <f t="shared" si="113"/>
        <v>824.9</v>
      </c>
      <c r="G116" s="58">
        <f aca="true" t="shared" si="130" ref="G116:R116">G111+G95+G84+G73+G32</f>
        <v>400</v>
      </c>
      <c r="H116" s="58">
        <f t="shared" si="130"/>
        <v>424.9</v>
      </c>
      <c r="I116" s="58">
        <f t="shared" si="130"/>
        <v>0</v>
      </c>
      <c r="J116" s="58">
        <f>J111+J95+J84+J73+J32</f>
        <v>0</v>
      </c>
      <c r="K116" s="58">
        <f>K111+K95+K84+K73+K32</f>
        <v>0</v>
      </c>
      <c r="L116" s="58">
        <f>L111+L95+L84+L73+L32</f>
        <v>0</v>
      </c>
      <c r="M116" s="58">
        <f t="shared" si="130"/>
        <v>0</v>
      </c>
      <c r="N116" s="58">
        <f t="shared" si="130"/>
        <v>0</v>
      </c>
      <c r="O116" s="58">
        <f t="shared" si="130"/>
        <v>0</v>
      </c>
      <c r="P116" s="58">
        <f t="shared" si="130"/>
        <v>0</v>
      </c>
      <c r="Q116" s="58">
        <f t="shared" si="130"/>
        <v>0</v>
      </c>
      <c r="R116" s="58">
        <f t="shared" si="130"/>
        <v>0</v>
      </c>
      <c r="S116" s="72">
        <f t="shared" si="79"/>
        <v>0</v>
      </c>
      <c r="T116" s="72">
        <f t="shared" si="80"/>
        <v>0</v>
      </c>
      <c r="U116" s="72">
        <f t="shared" si="80"/>
        <v>0</v>
      </c>
      <c r="V116" s="72">
        <f t="shared" si="81"/>
        <v>0</v>
      </c>
      <c r="W116" s="72">
        <f t="shared" si="82"/>
        <v>0</v>
      </c>
      <c r="X116" s="64" t="s">
        <v>50</v>
      </c>
      <c r="Y116" s="58">
        <f t="shared" si="114"/>
        <v>824.9</v>
      </c>
      <c r="Z116" s="58">
        <f aca="true" t="shared" si="131" ref="Z116:AE116">Z111+Z95+Z84+Z73+Z32</f>
        <v>400</v>
      </c>
      <c r="AA116" s="58">
        <f t="shared" si="131"/>
        <v>424.9</v>
      </c>
      <c r="AB116" s="58">
        <f t="shared" si="131"/>
        <v>0</v>
      </c>
      <c r="AC116" s="58">
        <f t="shared" si="131"/>
        <v>0</v>
      </c>
      <c r="AD116" s="58">
        <f t="shared" si="131"/>
        <v>0</v>
      </c>
      <c r="AE116" s="58">
        <f t="shared" si="131"/>
        <v>0</v>
      </c>
      <c r="AF116" s="58">
        <f aca="true" t="shared" si="132" ref="AF116:AK116">AF111+AF95+AF84+AF73+AF32</f>
        <v>0</v>
      </c>
      <c r="AG116" s="58">
        <f t="shared" si="132"/>
        <v>0</v>
      </c>
      <c r="AH116" s="58">
        <f t="shared" si="132"/>
        <v>0</v>
      </c>
      <c r="AI116" s="58">
        <f t="shared" si="132"/>
        <v>0</v>
      </c>
      <c r="AJ116" s="58">
        <f t="shared" si="132"/>
        <v>0</v>
      </c>
      <c r="AK116" s="58">
        <f t="shared" si="132"/>
        <v>0</v>
      </c>
    </row>
    <row r="117" spans="1:29" ht="24" customHeight="1">
      <c r="A117" s="43">
        <v>111</v>
      </c>
      <c r="B117" s="112" t="s">
        <v>5</v>
      </c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4"/>
      <c r="S117" s="72">
        <f t="shared" si="79"/>
        <v>0</v>
      </c>
      <c r="T117" s="72">
        <f t="shared" si="80"/>
        <v>0</v>
      </c>
      <c r="U117" s="72">
        <f t="shared" si="80"/>
        <v>0</v>
      </c>
      <c r="V117" s="72">
        <f t="shared" si="81"/>
        <v>0</v>
      </c>
      <c r="W117" s="72">
        <f t="shared" si="82"/>
        <v>0</v>
      </c>
      <c r="AC117" s="45"/>
    </row>
    <row r="118" spans="1:37" ht="18.75" customHeight="1">
      <c r="A118" s="43">
        <v>112</v>
      </c>
      <c r="B118" s="134" t="s">
        <v>8</v>
      </c>
      <c r="C118" s="135"/>
      <c r="D118" s="121"/>
      <c r="E118" s="64" t="s">
        <v>0</v>
      </c>
      <c r="F118" s="68">
        <v>0</v>
      </c>
      <c r="G118" s="68">
        <v>0</v>
      </c>
      <c r="H118" s="68">
        <v>0</v>
      </c>
      <c r="I118" s="68">
        <v>0</v>
      </c>
      <c r="J118" s="58">
        <f>SUM(J119:J122)</f>
        <v>0</v>
      </c>
      <c r="K118" s="58">
        <f>SUM(K119:K122)</f>
        <v>0</v>
      </c>
      <c r="L118" s="58">
        <f>SUM(L119:L122)</f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0</v>
      </c>
      <c r="S118" s="72">
        <f t="shared" si="79"/>
        <v>0</v>
      </c>
      <c r="T118" s="72">
        <f t="shared" si="80"/>
        <v>0</v>
      </c>
      <c r="U118" s="72">
        <f t="shared" si="80"/>
        <v>0</v>
      </c>
      <c r="V118" s="72">
        <f t="shared" si="81"/>
        <v>0</v>
      </c>
      <c r="W118" s="72">
        <f t="shared" si="82"/>
        <v>0</v>
      </c>
      <c r="X118" s="64" t="s">
        <v>0</v>
      </c>
      <c r="Y118" s="68">
        <v>0</v>
      </c>
      <c r="Z118" s="68">
        <v>0</v>
      </c>
      <c r="AA118" s="68">
        <v>0</v>
      </c>
      <c r="AB118" s="68">
        <v>0</v>
      </c>
      <c r="AC118" s="58">
        <f>SUM(AC119:AC122)</f>
        <v>0</v>
      </c>
      <c r="AD118" s="58">
        <f>SUM(AD119:AD122)</f>
        <v>0</v>
      </c>
      <c r="AE118" s="58">
        <f>SUM(AE119:AE122)</f>
        <v>0</v>
      </c>
      <c r="AF118" s="68">
        <v>0</v>
      </c>
      <c r="AG118" s="68">
        <v>0</v>
      </c>
      <c r="AH118" s="68">
        <v>0</v>
      </c>
      <c r="AI118" s="68">
        <v>0</v>
      </c>
      <c r="AJ118" s="68">
        <v>0</v>
      </c>
      <c r="AK118" s="68">
        <v>0</v>
      </c>
    </row>
    <row r="119" spans="1:37" ht="37.5" customHeight="1">
      <c r="A119" s="44">
        <v>113</v>
      </c>
      <c r="B119" s="136"/>
      <c r="C119" s="137"/>
      <c r="D119" s="121"/>
      <c r="E119" s="64" t="s">
        <v>3</v>
      </c>
      <c r="F119" s="68">
        <v>0</v>
      </c>
      <c r="G119" s="68">
        <v>0</v>
      </c>
      <c r="H119" s="68">
        <v>0</v>
      </c>
      <c r="I119" s="68">
        <v>0</v>
      </c>
      <c r="J119" s="58">
        <v>0</v>
      </c>
      <c r="K119" s="58">
        <v>0</v>
      </c>
      <c r="L119" s="5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0</v>
      </c>
      <c r="S119" s="72">
        <f t="shared" si="79"/>
        <v>0</v>
      </c>
      <c r="T119" s="72">
        <f t="shared" si="80"/>
        <v>0</v>
      </c>
      <c r="U119" s="72">
        <f t="shared" si="80"/>
        <v>0</v>
      </c>
      <c r="V119" s="72">
        <f t="shared" si="81"/>
        <v>0</v>
      </c>
      <c r="W119" s="72">
        <f t="shared" si="82"/>
        <v>0</v>
      </c>
      <c r="X119" s="64" t="s">
        <v>3</v>
      </c>
      <c r="Y119" s="68">
        <v>0</v>
      </c>
      <c r="Z119" s="68">
        <v>0</v>
      </c>
      <c r="AA119" s="68">
        <v>0</v>
      </c>
      <c r="AB119" s="68">
        <v>0</v>
      </c>
      <c r="AC119" s="58">
        <v>0</v>
      </c>
      <c r="AD119" s="58">
        <v>0</v>
      </c>
      <c r="AE119" s="58">
        <v>0</v>
      </c>
      <c r="AF119" s="68">
        <v>0</v>
      </c>
      <c r="AG119" s="68">
        <v>0</v>
      </c>
      <c r="AH119" s="68">
        <v>0</v>
      </c>
      <c r="AI119" s="68">
        <v>0</v>
      </c>
      <c r="AJ119" s="68">
        <v>0</v>
      </c>
      <c r="AK119" s="68">
        <v>0</v>
      </c>
    </row>
    <row r="120" spans="1:37" ht="47.25" customHeight="1">
      <c r="A120" s="44">
        <v>114</v>
      </c>
      <c r="B120" s="136"/>
      <c r="C120" s="137"/>
      <c r="D120" s="121"/>
      <c r="E120" s="64" t="s">
        <v>1</v>
      </c>
      <c r="F120" s="68">
        <v>0</v>
      </c>
      <c r="G120" s="68">
        <v>0</v>
      </c>
      <c r="H120" s="68">
        <v>0</v>
      </c>
      <c r="I120" s="68">
        <v>0</v>
      </c>
      <c r="J120" s="58">
        <v>0</v>
      </c>
      <c r="K120" s="58">
        <v>0</v>
      </c>
      <c r="L120" s="5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0</v>
      </c>
      <c r="R120" s="68">
        <v>0</v>
      </c>
      <c r="S120" s="72">
        <f t="shared" si="79"/>
        <v>0</v>
      </c>
      <c r="T120" s="72">
        <f t="shared" si="80"/>
        <v>0</v>
      </c>
      <c r="U120" s="72">
        <f t="shared" si="80"/>
        <v>0</v>
      </c>
      <c r="V120" s="72">
        <f t="shared" si="81"/>
        <v>0</v>
      </c>
      <c r="W120" s="72">
        <f t="shared" si="82"/>
        <v>0</v>
      </c>
      <c r="X120" s="64" t="s">
        <v>1</v>
      </c>
      <c r="Y120" s="68">
        <v>0</v>
      </c>
      <c r="Z120" s="68">
        <v>0</v>
      </c>
      <c r="AA120" s="68">
        <v>0</v>
      </c>
      <c r="AB120" s="68">
        <v>0</v>
      </c>
      <c r="AC120" s="58">
        <v>0</v>
      </c>
      <c r="AD120" s="58">
        <v>0</v>
      </c>
      <c r="AE120" s="58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68">
        <v>0</v>
      </c>
    </row>
    <row r="121" spans="1:37" ht="30" customHeight="1">
      <c r="A121" s="43">
        <v>115</v>
      </c>
      <c r="B121" s="136"/>
      <c r="C121" s="137"/>
      <c r="D121" s="121"/>
      <c r="E121" s="64" t="s">
        <v>2</v>
      </c>
      <c r="F121" s="68">
        <v>0</v>
      </c>
      <c r="G121" s="68">
        <v>0</v>
      </c>
      <c r="H121" s="68">
        <v>0</v>
      </c>
      <c r="I121" s="68">
        <v>0</v>
      </c>
      <c r="J121" s="58">
        <v>0</v>
      </c>
      <c r="K121" s="58">
        <v>0</v>
      </c>
      <c r="L121" s="5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72">
        <f t="shared" si="79"/>
        <v>0</v>
      </c>
      <c r="T121" s="72">
        <f t="shared" si="80"/>
        <v>0</v>
      </c>
      <c r="U121" s="72">
        <f t="shared" si="80"/>
        <v>0</v>
      </c>
      <c r="V121" s="72">
        <f t="shared" si="81"/>
        <v>0</v>
      </c>
      <c r="W121" s="72">
        <f t="shared" si="82"/>
        <v>0</v>
      </c>
      <c r="X121" s="64" t="s">
        <v>2</v>
      </c>
      <c r="Y121" s="68">
        <v>0</v>
      </c>
      <c r="Z121" s="68">
        <v>0</v>
      </c>
      <c r="AA121" s="68">
        <v>0</v>
      </c>
      <c r="AB121" s="68">
        <v>0</v>
      </c>
      <c r="AC121" s="58">
        <v>0</v>
      </c>
      <c r="AD121" s="58">
        <v>0</v>
      </c>
      <c r="AE121" s="58">
        <v>0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0</v>
      </c>
    </row>
    <row r="122" spans="1:37" ht="61.5" customHeight="1">
      <c r="A122" s="43">
        <v>116</v>
      </c>
      <c r="B122" s="138"/>
      <c r="C122" s="139"/>
      <c r="D122" s="121"/>
      <c r="E122" s="64" t="s">
        <v>50</v>
      </c>
      <c r="F122" s="68">
        <v>0</v>
      </c>
      <c r="G122" s="68">
        <v>0</v>
      </c>
      <c r="H122" s="68">
        <v>0</v>
      </c>
      <c r="I122" s="68">
        <v>0</v>
      </c>
      <c r="J122" s="58">
        <v>0</v>
      </c>
      <c r="K122" s="58">
        <v>0</v>
      </c>
      <c r="L122" s="58">
        <v>0</v>
      </c>
      <c r="M122" s="68">
        <v>0</v>
      </c>
      <c r="N122" s="68">
        <v>0</v>
      </c>
      <c r="O122" s="68">
        <v>0</v>
      </c>
      <c r="P122" s="68">
        <v>0</v>
      </c>
      <c r="Q122" s="68">
        <v>0</v>
      </c>
      <c r="R122" s="68">
        <v>0</v>
      </c>
      <c r="S122" s="72">
        <f t="shared" si="79"/>
        <v>0</v>
      </c>
      <c r="T122" s="72">
        <f t="shared" si="80"/>
        <v>0</v>
      </c>
      <c r="U122" s="72">
        <f t="shared" si="80"/>
        <v>0</v>
      </c>
      <c r="V122" s="72">
        <f t="shared" si="81"/>
        <v>0</v>
      </c>
      <c r="W122" s="72">
        <f t="shared" si="82"/>
        <v>0</v>
      </c>
      <c r="X122" s="64" t="s">
        <v>50</v>
      </c>
      <c r="Y122" s="68">
        <v>0</v>
      </c>
      <c r="Z122" s="68">
        <v>0</v>
      </c>
      <c r="AA122" s="68">
        <v>0</v>
      </c>
      <c r="AB122" s="68">
        <v>0</v>
      </c>
      <c r="AC122" s="58">
        <v>0</v>
      </c>
      <c r="AD122" s="58">
        <v>0</v>
      </c>
      <c r="AE122" s="58">
        <v>0</v>
      </c>
      <c r="AF122" s="68">
        <v>0</v>
      </c>
      <c r="AG122" s="68">
        <v>0</v>
      </c>
      <c r="AH122" s="68">
        <v>0</v>
      </c>
      <c r="AI122" s="68">
        <v>0</v>
      </c>
      <c r="AJ122" s="68">
        <v>0</v>
      </c>
      <c r="AK122" s="68">
        <v>0</v>
      </c>
    </row>
    <row r="123" spans="1:37" ht="18.75" customHeight="1">
      <c r="A123" s="44">
        <v>117</v>
      </c>
      <c r="B123" s="140" t="s">
        <v>11</v>
      </c>
      <c r="C123" s="141"/>
      <c r="D123" s="98"/>
      <c r="E123" s="64" t="s">
        <v>0</v>
      </c>
      <c r="F123" s="58">
        <f>F124+F125+F126+F127</f>
        <v>4767706.43269</v>
      </c>
      <c r="G123" s="58">
        <f>G124+G125+G126+G127</f>
        <v>566358.83269</v>
      </c>
      <c r="H123" s="58">
        <f>H124+H125+H126+H127</f>
        <v>552228.2999999999</v>
      </c>
      <c r="I123" s="58">
        <f>I124+I125+I126+I127</f>
        <v>468523.5</v>
      </c>
      <c r="J123" s="58">
        <f>SUM(J124:J126)</f>
        <v>345912.4</v>
      </c>
      <c r="K123" s="58">
        <f>SUM(K124:K126)</f>
        <v>360450.4</v>
      </c>
      <c r="L123" s="58">
        <f>SUM(L124:L126)</f>
        <v>385881.8</v>
      </c>
      <c r="M123" s="58">
        <f aca="true" t="shared" si="133" ref="M123:R123">M124+M125+M126+M127</f>
        <v>368219.4</v>
      </c>
      <c r="N123" s="58">
        <f t="shared" si="133"/>
        <v>369828.99999999994</v>
      </c>
      <c r="O123" s="58">
        <f t="shared" si="133"/>
        <v>337575.7</v>
      </c>
      <c r="P123" s="58">
        <f t="shared" si="133"/>
        <v>337575.7</v>
      </c>
      <c r="Q123" s="58">
        <f t="shared" si="133"/>
        <v>337575.7</v>
      </c>
      <c r="R123" s="58">
        <f t="shared" si="133"/>
        <v>337575.7</v>
      </c>
      <c r="S123" s="72">
        <f t="shared" si="79"/>
        <v>2491.4000000003725</v>
      </c>
      <c r="T123" s="72">
        <f t="shared" si="80"/>
        <v>0</v>
      </c>
      <c r="U123" s="72">
        <f t="shared" si="80"/>
        <v>2491.4000000000233</v>
      </c>
      <c r="V123" s="72">
        <f t="shared" si="81"/>
        <v>0</v>
      </c>
      <c r="W123" s="72">
        <f t="shared" si="82"/>
        <v>0</v>
      </c>
      <c r="X123" s="64" t="s">
        <v>0</v>
      </c>
      <c r="Y123" s="58">
        <f>Y124+Y125+Y126+Y127</f>
        <v>4770197.8326900005</v>
      </c>
      <c r="Z123" s="58">
        <f>Z124+Z125+Z126+Z127</f>
        <v>566358.83269</v>
      </c>
      <c r="AA123" s="58">
        <f>AA124+AA125+AA126+AA127</f>
        <v>552228.2999999999</v>
      </c>
      <c r="AB123" s="58">
        <f>AB124+AB125+AB126+AB127</f>
        <v>468523.5</v>
      </c>
      <c r="AC123" s="58">
        <f>SUM(AC124:AC126)</f>
        <v>345912.4</v>
      </c>
      <c r="AD123" s="58">
        <f>SUM(AD124:AD126)</f>
        <v>360450.4</v>
      </c>
      <c r="AE123" s="58">
        <f>SUM(AE124:AE126)</f>
        <v>388373.2</v>
      </c>
      <c r="AF123" s="58">
        <f aca="true" t="shared" si="134" ref="AF123:AK123">AF124+AF125+AF126+AF127</f>
        <v>368219.4</v>
      </c>
      <c r="AG123" s="58">
        <f t="shared" si="134"/>
        <v>369828.99999999994</v>
      </c>
      <c r="AH123" s="58">
        <f t="shared" si="134"/>
        <v>337575.7</v>
      </c>
      <c r="AI123" s="58">
        <f t="shared" si="134"/>
        <v>337575.7</v>
      </c>
      <c r="AJ123" s="58">
        <f t="shared" si="134"/>
        <v>337575.7</v>
      </c>
      <c r="AK123" s="58">
        <f t="shared" si="134"/>
        <v>337575.7</v>
      </c>
    </row>
    <row r="124" spans="1:37" ht="36" customHeight="1">
      <c r="A124" s="44">
        <v>118</v>
      </c>
      <c r="B124" s="142"/>
      <c r="C124" s="143"/>
      <c r="D124" s="98"/>
      <c r="E124" s="64" t="s">
        <v>3</v>
      </c>
      <c r="F124" s="58">
        <f>SUM(G124:R124)</f>
        <v>122401.83269000001</v>
      </c>
      <c r="G124" s="58">
        <f aca="true" t="shared" si="135" ref="G124:R127">G113</f>
        <v>9350.03269</v>
      </c>
      <c r="H124" s="58">
        <f t="shared" si="135"/>
        <v>8235.8</v>
      </c>
      <c r="I124" s="58">
        <f t="shared" si="135"/>
        <v>8119.2</v>
      </c>
      <c r="J124" s="58">
        <f t="shared" si="135"/>
        <v>9080.699999999999</v>
      </c>
      <c r="K124" s="58">
        <f t="shared" si="135"/>
        <v>9837.5</v>
      </c>
      <c r="L124" s="58">
        <f t="shared" si="135"/>
        <v>11007.3</v>
      </c>
      <c r="M124" s="58">
        <f t="shared" si="135"/>
        <v>11826.1</v>
      </c>
      <c r="N124" s="58">
        <f t="shared" si="135"/>
        <v>12494</v>
      </c>
      <c r="O124" s="58">
        <f t="shared" si="135"/>
        <v>10612.8</v>
      </c>
      <c r="P124" s="58">
        <f t="shared" si="135"/>
        <v>10612.8</v>
      </c>
      <c r="Q124" s="58">
        <f t="shared" si="135"/>
        <v>10612.8</v>
      </c>
      <c r="R124" s="58">
        <f t="shared" si="135"/>
        <v>10612.8</v>
      </c>
      <c r="S124" s="72">
        <f t="shared" si="79"/>
        <v>0</v>
      </c>
      <c r="T124" s="72">
        <f t="shared" si="80"/>
        <v>0</v>
      </c>
      <c r="U124" s="72">
        <f t="shared" si="80"/>
        <v>0</v>
      </c>
      <c r="V124" s="72">
        <f t="shared" si="81"/>
        <v>0</v>
      </c>
      <c r="W124" s="72">
        <f t="shared" si="82"/>
        <v>0</v>
      </c>
      <c r="X124" s="64" t="s">
        <v>3</v>
      </c>
      <c r="Y124" s="58">
        <f>SUM(Z124:AK124)</f>
        <v>122401.83269000001</v>
      </c>
      <c r="Z124" s="58">
        <f aca="true" t="shared" si="136" ref="Z124:AK124">Z113</f>
        <v>9350.03269</v>
      </c>
      <c r="AA124" s="58">
        <f t="shared" si="136"/>
        <v>8235.8</v>
      </c>
      <c r="AB124" s="58">
        <f t="shared" si="136"/>
        <v>8119.2</v>
      </c>
      <c r="AC124" s="58">
        <f t="shared" si="136"/>
        <v>9080.699999999999</v>
      </c>
      <c r="AD124" s="58">
        <f t="shared" si="136"/>
        <v>9837.5</v>
      </c>
      <c r="AE124" s="58">
        <f t="shared" si="136"/>
        <v>11007.3</v>
      </c>
      <c r="AF124" s="58">
        <f t="shared" si="136"/>
        <v>11826.1</v>
      </c>
      <c r="AG124" s="58">
        <f t="shared" si="136"/>
        <v>12494</v>
      </c>
      <c r="AH124" s="58">
        <f t="shared" si="136"/>
        <v>10612.8</v>
      </c>
      <c r="AI124" s="58">
        <f t="shared" si="136"/>
        <v>10612.8</v>
      </c>
      <c r="AJ124" s="58">
        <f t="shared" si="136"/>
        <v>10612.8</v>
      </c>
      <c r="AK124" s="58">
        <f t="shared" si="136"/>
        <v>10612.8</v>
      </c>
    </row>
    <row r="125" spans="1:37" ht="45" customHeight="1">
      <c r="A125" s="43">
        <v>119</v>
      </c>
      <c r="B125" s="142"/>
      <c r="C125" s="143"/>
      <c r="D125" s="98"/>
      <c r="E125" s="64" t="s">
        <v>1</v>
      </c>
      <c r="F125" s="58">
        <f>SUM(G125:R125)</f>
        <v>1255029.5999999996</v>
      </c>
      <c r="G125" s="58">
        <f t="shared" si="135"/>
        <v>335859.3</v>
      </c>
      <c r="H125" s="58">
        <f t="shared" si="135"/>
        <v>311968.49999999994</v>
      </c>
      <c r="I125" s="58">
        <f t="shared" si="135"/>
        <v>226555.7</v>
      </c>
      <c r="J125" s="58">
        <f t="shared" si="135"/>
        <v>73618.20000000001</v>
      </c>
      <c r="K125" s="58">
        <f t="shared" si="135"/>
        <v>24254.499999999996</v>
      </c>
      <c r="L125" s="58">
        <f t="shared" si="135"/>
        <v>22253.399999999998</v>
      </c>
      <c r="M125" s="58">
        <f t="shared" si="135"/>
        <v>22252.3</v>
      </c>
      <c r="N125" s="58">
        <f t="shared" si="135"/>
        <v>23264.1</v>
      </c>
      <c r="O125" s="58">
        <f t="shared" si="135"/>
        <v>53750.9</v>
      </c>
      <c r="P125" s="58">
        <f t="shared" si="135"/>
        <v>53750.9</v>
      </c>
      <c r="Q125" s="58">
        <f t="shared" si="135"/>
        <v>53750.9</v>
      </c>
      <c r="R125" s="58">
        <f t="shared" si="135"/>
        <v>53750.9</v>
      </c>
      <c r="S125" s="72">
        <f t="shared" si="79"/>
        <v>2005.1000000000931</v>
      </c>
      <c r="T125" s="72">
        <f t="shared" si="80"/>
        <v>0</v>
      </c>
      <c r="U125" s="72">
        <f t="shared" si="80"/>
        <v>2005.0999999999985</v>
      </c>
      <c r="V125" s="72">
        <f t="shared" si="81"/>
        <v>0</v>
      </c>
      <c r="W125" s="72">
        <f t="shared" si="82"/>
        <v>0</v>
      </c>
      <c r="X125" s="64" t="s">
        <v>1</v>
      </c>
      <c r="Y125" s="58">
        <f>SUM(Z125:AK125)</f>
        <v>1257034.6999999997</v>
      </c>
      <c r="Z125" s="58">
        <f aca="true" t="shared" si="137" ref="Z125:AK125">Z114</f>
        <v>335859.3</v>
      </c>
      <c r="AA125" s="58">
        <f t="shared" si="137"/>
        <v>311968.49999999994</v>
      </c>
      <c r="AB125" s="58">
        <f t="shared" si="137"/>
        <v>226555.7</v>
      </c>
      <c r="AC125" s="58">
        <f t="shared" si="137"/>
        <v>73618.20000000001</v>
      </c>
      <c r="AD125" s="58">
        <f t="shared" si="137"/>
        <v>24254.500000000004</v>
      </c>
      <c r="AE125" s="58">
        <f>AE114</f>
        <v>24258.499999999996</v>
      </c>
      <c r="AF125" s="58">
        <f t="shared" si="137"/>
        <v>22252.3</v>
      </c>
      <c r="AG125" s="58">
        <f t="shared" si="137"/>
        <v>23264.1</v>
      </c>
      <c r="AH125" s="58">
        <f t="shared" si="137"/>
        <v>53750.9</v>
      </c>
      <c r="AI125" s="58">
        <f t="shared" si="137"/>
        <v>53750.9</v>
      </c>
      <c r="AJ125" s="58">
        <f t="shared" si="137"/>
        <v>53750.9</v>
      </c>
      <c r="AK125" s="58">
        <f t="shared" si="137"/>
        <v>53750.9</v>
      </c>
    </row>
    <row r="126" spans="1:37" ht="36" customHeight="1">
      <c r="A126" s="43">
        <v>120</v>
      </c>
      <c r="B126" s="142"/>
      <c r="C126" s="143"/>
      <c r="D126" s="98"/>
      <c r="E126" s="64" t="s">
        <v>2</v>
      </c>
      <c r="F126" s="58">
        <f>SUM(G126:R126)</f>
        <v>3389450.1</v>
      </c>
      <c r="G126" s="58">
        <f t="shared" si="135"/>
        <v>220749.49999999997</v>
      </c>
      <c r="H126" s="58">
        <f t="shared" si="135"/>
        <v>231599.1</v>
      </c>
      <c r="I126" s="58">
        <f t="shared" si="135"/>
        <v>233848.6</v>
      </c>
      <c r="J126" s="58">
        <f t="shared" si="135"/>
        <v>263213.5</v>
      </c>
      <c r="K126" s="58">
        <f t="shared" si="135"/>
        <v>326358.4</v>
      </c>
      <c r="L126" s="58">
        <f t="shared" si="135"/>
        <v>352621.1</v>
      </c>
      <c r="M126" s="58">
        <f t="shared" si="135"/>
        <v>334141</v>
      </c>
      <c r="N126" s="58">
        <f t="shared" si="135"/>
        <v>334070.89999999997</v>
      </c>
      <c r="O126" s="58">
        <f t="shared" si="135"/>
        <v>273212</v>
      </c>
      <c r="P126" s="58">
        <f t="shared" si="135"/>
        <v>273212</v>
      </c>
      <c r="Q126" s="58">
        <f t="shared" si="135"/>
        <v>273212</v>
      </c>
      <c r="R126" s="58">
        <f t="shared" si="135"/>
        <v>273212</v>
      </c>
      <c r="S126" s="72">
        <f t="shared" si="79"/>
        <v>486.29999999981374</v>
      </c>
      <c r="T126" s="72">
        <f t="shared" si="80"/>
        <v>0</v>
      </c>
      <c r="U126" s="72">
        <f t="shared" si="80"/>
        <v>486.30000000004657</v>
      </c>
      <c r="V126" s="72">
        <f t="shared" si="81"/>
        <v>0</v>
      </c>
      <c r="W126" s="72">
        <f t="shared" si="82"/>
        <v>0</v>
      </c>
      <c r="X126" s="64" t="s">
        <v>2</v>
      </c>
      <c r="Y126" s="58">
        <f>SUM(Z126:AK126)</f>
        <v>3389936.4</v>
      </c>
      <c r="Z126" s="58">
        <f aca="true" t="shared" si="138" ref="Z126:AK126">Z115</f>
        <v>220749.49999999997</v>
      </c>
      <c r="AA126" s="58">
        <f t="shared" si="138"/>
        <v>231599.1</v>
      </c>
      <c r="AB126" s="58">
        <f t="shared" si="138"/>
        <v>233848.6</v>
      </c>
      <c r="AC126" s="58">
        <f t="shared" si="138"/>
        <v>263213.5</v>
      </c>
      <c r="AD126" s="58">
        <f t="shared" si="138"/>
        <v>326358.4</v>
      </c>
      <c r="AE126" s="58">
        <f t="shared" si="138"/>
        <v>353107.4</v>
      </c>
      <c r="AF126" s="58">
        <f t="shared" si="138"/>
        <v>334141</v>
      </c>
      <c r="AG126" s="58">
        <f t="shared" si="138"/>
        <v>334070.89999999997</v>
      </c>
      <c r="AH126" s="58">
        <f t="shared" si="138"/>
        <v>273212</v>
      </c>
      <c r="AI126" s="58">
        <f t="shared" si="138"/>
        <v>273212</v>
      </c>
      <c r="AJ126" s="58">
        <f t="shared" si="138"/>
        <v>273212</v>
      </c>
      <c r="AK126" s="58">
        <f t="shared" si="138"/>
        <v>273212</v>
      </c>
    </row>
    <row r="127" spans="1:37" ht="61.5" customHeight="1">
      <c r="A127" s="44">
        <v>121</v>
      </c>
      <c r="B127" s="144"/>
      <c r="C127" s="145"/>
      <c r="D127" s="98"/>
      <c r="E127" s="64" t="s">
        <v>50</v>
      </c>
      <c r="F127" s="58">
        <f>SUM(G127:R127)</f>
        <v>824.9</v>
      </c>
      <c r="G127" s="58">
        <f t="shared" si="135"/>
        <v>400</v>
      </c>
      <c r="H127" s="58">
        <f t="shared" si="135"/>
        <v>424.9</v>
      </c>
      <c r="I127" s="58">
        <f t="shared" si="135"/>
        <v>0</v>
      </c>
      <c r="J127" s="58">
        <f t="shared" si="135"/>
        <v>0</v>
      </c>
      <c r="K127" s="58">
        <f t="shared" si="135"/>
        <v>0</v>
      </c>
      <c r="L127" s="58">
        <f t="shared" si="135"/>
        <v>0</v>
      </c>
      <c r="M127" s="58">
        <f t="shared" si="135"/>
        <v>0</v>
      </c>
      <c r="N127" s="58">
        <f t="shared" si="135"/>
        <v>0</v>
      </c>
      <c r="O127" s="58">
        <f t="shared" si="135"/>
        <v>0</v>
      </c>
      <c r="P127" s="58">
        <f t="shared" si="135"/>
        <v>0</v>
      </c>
      <c r="Q127" s="58">
        <f t="shared" si="135"/>
        <v>0</v>
      </c>
      <c r="R127" s="58">
        <f t="shared" si="135"/>
        <v>0</v>
      </c>
      <c r="S127" s="72">
        <f t="shared" si="79"/>
        <v>0</v>
      </c>
      <c r="T127" s="72">
        <f t="shared" si="80"/>
        <v>0</v>
      </c>
      <c r="U127" s="72">
        <f t="shared" si="80"/>
        <v>0</v>
      </c>
      <c r="V127" s="72">
        <f t="shared" si="81"/>
        <v>0</v>
      </c>
      <c r="W127" s="72">
        <f t="shared" si="82"/>
        <v>0</v>
      </c>
      <c r="X127" s="64" t="s">
        <v>50</v>
      </c>
      <c r="Y127" s="58">
        <f>SUM(Z127:AK127)</f>
        <v>824.9</v>
      </c>
      <c r="Z127" s="58">
        <f aca="true" t="shared" si="139" ref="Z127:AK127">Z116</f>
        <v>400</v>
      </c>
      <c r="AA127" s="58">
        <f t="shared" si="139"/>
        <v>424.9</v>
      </c>
      <c r="AB127" s="58">
        <f t="shared" si="139"/>
        <v>0</v>
      </c>
      <c r="AC127" s="58">
        <f t="shared" si="139"/>
        <v>0</v>
      </c>
      <c r="AD127" s="58">
        <f t="shared" si="139"/>
        <v>0</v>
      </c>
      <c r="AE127" s="58">
        <f t="shared" si="139"/>
        <v>0</v>
      </c>
      <c r="AF127" s="58">
        <f t="shared" si="139"/>
        <v>0</v>
      </c>
      <c r="AG127" s="58">
        <f t="shared" si="139"/>
        <v>0</v>
      </c>
      <c r="AH127" s="58">
        <f t="shared" si="139"/>
        <v>0</v>
      </c>
      <c r="AI127" s="58">
        <f t="shared" si="139"/>
        <v>0</v>
      </c>
      <c r="AJ127" s="58">
        <f t="shared" si="139"/>
        <v>0</v>
      </c>
      <c r="AK127" s="58">
        <f t="shared" si="139"/>
        <v>0</v>
      </c>
    </row>
    <row r="128" spans="1:29" ht="24" customHeight="1">
      <c r="A128" s="44">
        <v>122</v>
      </c>
      <c r="B128" s="112" t="s">
        <v>5</v>
      </c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4"/>
      <c r="S128" s="72">
        <f t="shared" si="79"/>
        <v>0</v>
      </c>
      <c r="T128" s="72">
        <f t="shared" si="80"/>
        <v>0</v>
      </c>
      <c r="U128" s="72">
        <f t="shared" si="80"/>
        <v>0</v>
      </c>
      <c r="V128" s="72">
        <f t="shared" si="81"/>
        <v>0</v>
      </c>
      <c r="W128" s="72">
        <f t="shared" si="82"/>
        <v>0</v>
      </c>
      <c r="AC128" s="45"/>
    </row>
    <row r="129" spans="1:37" ht="24" customHeight="1">
      <c r="A129" s="43">
        <v>123</v>
      </c>
      <c r="B129" s="128" t="s">
        <v>47</v>
      </c>
      <c r="C129" s="129"/>
      <c r="D129" s="115"/>
      <c r="E129" s="64" t="s">
        <v>0</v>
      </c>
      <c r="F129" s="58">
        <f>SUM(F131:F133)</f>
        <v>31557.499999999996</v>
      </c>
      <c r="G129" s="58">
        <f aca="true" t="shared" si="140" ref="G129:R129">SUM(G130:G133)</f>
        <v>5341.5</v>
      </c>
      <c r="H129" s="58">
        <f t="shared" si="140"/>
        <v>4894.2</v>
      </c>
      <c r="I129" s="58">
        <f t="shared" si="140"/>
        <v>2731.9</v>
      </c>
      <c r="J129" s="58">
        <f t="shared" si="140"/>
        <v>3555.6000000000004</v>
      </c>
      <c r="K129" s="58">
        <f>SUM(K130:K133)</f>
        <v>4253.6</v>
      </c>
      <c r="L129" s="58">
        <f>SUM(L130:L133)</f>
        <v>4059.7999999999997</v>
      </c>
      <c r="M129" s="58">
        <f t="shared" si="140"/>
        <v>4059.7999999999997</v>
      </c>
      <c r="N129" s="58">
        <f t="shared" si="140"/>
        <v>2661.1</v>
      </c>
      <c r="O129" s="58">
        <f t="shared" si="140"/>
        <v>0</v>
      </c>
      <c r="P129" s="58">
        <f t="shared" si="140"/>
        <v>0</v>
      </c>
      <c r="Q129" s="58">
        <f t="shared" si="140"/>
        <v>0</v>
      </c>
      <c r="R129" s="58">
        <f t="shared" si="140"/>
        <v>0</v>
      </c>
      <c r="S129" s="72">
        <f t="shared" si="79"/>
        <v>0</v>
      </c>
      <c r="T129" s="72">
        <f t="shared" si="80"/>
        <v>0</v>
      </c>
      <c r="U129" s="72">
        <f t="shared" si="80"/>
        <v>0</v>
      </c>
      <c r="V129" s="72">
        <f t="shared" si="81"/>
        <v>0</v>
      </c>
      <c r="W129" s="72">
        <f t="shared" si="82"/>
        <v>0</v>
      </c>
      <c r="X129" s="64" t="s">
        <v>0</v>
      </c>
      <c r="Y129" s="58">
        <f>SUM(Y131:Y133)</f>
        <v>31557.499999999996</v>
      </c>
      <c r="Z129" s="58">
        <f aca="true" t="shared" si="141" ref="Z129:AE129">SUM(Z130:Z133)</f>
        <v>5341.5</v>
      </c>
      <c r="AA129" s="58">
        <f t="shared" si="141"/>
        <v>4894.2</v>
      </c>
      <c r="AB129" s="58">
        <f t="shared" si="141"/>
        <v>2731.9</v>
      </c>
      <c r="AC129" s="58">
        <f t="shared" si="141"/>
        <v>3555.6000000000004</v>
      </c>
      <c r="AD129" s="58">
        <f t="shared" si="141"/>
        <v>4253.6</v>
      </c>
      <c r="AE129" s="58">
        <f t="shared" si="141"/>
        <v>4059.7999999999997</v>
      </c>
      <c r="AF129" s="58">
        <f aca="true" t="shared" si="142" ref="AF129:AK129">SUM(AF130:AF133)</f>
        <v>4059.7999999999997</v>
      </c>
      <c r="AG129" s="58">
        <f t="shared" si="142"/>
        <v>2661.1</v>
      </c>
      <c r="AH129" s="58">
        <f t="shared" si="142"/>
        <v>0</v>
      </c>
      <c r="AI129" s="58">
        <f t="shared" si="142"/>
        <v>0</v>
      </c>
      <c r="AJ129" s="58">
        <f t="shared" si="142"/>
        <v>0</v>
      </c>
      <c r="AK129" s="58">
        <f t="shared" si="142"/>
        <v>0</v>
      </c>
    </row>
    <row r="130" spans="1:37" ht="30">
      <c r="A130" s="43">
        <v>124</v>
      </c>
      <c r="B130" s="130"/>
      <c r="C130" s="131"/>
      <c r="D130" s="116"/>
      <c r="E130" s="64" t="s">
        <v>3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8">
        <v>0</v>
      </c>
      <c r="M130" s="58">
        <f aca="true" t="shared" si="143" ref="M130:R130">L130</f>
        <v>0</v>
      </c>
      <c r="N130" s="58">
        <f t="shared" si="143"/>
        <v>0</v>
      </c>
      <c r="O130" s="58">
        <f t="shared" si="143"/>
        <v>0</v>
      </c>
      <c r="P130" s="58">
        <f t="shared" si="143"/>
        <v>0</v>
      </c>
      <c r="Q130" s="58">
        <f t="shared" si="143"/>
        <v>0</v>
      </c>
      <c r="R130" s="58">
        <f t="shared" si="143"/>
        <v>0</v>
      </c>
      <c r="S130" s="72">
        <f t="shared" si="79"/>
        <v>0</v>
      </c>
      <c r="T130" s="72">
        <f t="shared" si="80"/>
        <v>0</v>
      </c>
      <c r="U130" s="72">
        <f t="shared" si="80"/>
        <v>0</v>
      </c>
      <c r="V130" s="72">
        <f t="shared" si="81"/>
        <v>0</v>
      </c>
      <c r="W130" s="72">
        <f t="shared" si="82"/>
        <v>0</v>
      </c>
      <c r="X130" s="64" t="s">
        <v>3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  <c r="AD130" s="58">
        <v>0</v>
      </c>
      <c r="AE130" s="58">
        <v>0</v>
      </c>
      <c r="AF130" s="58">
        <f aca="true" t="shared" si="144" ref="AF130:AK130">AE130</f>
        <v>0</v>
      </c>
      <c r="AG130" s="58">
        <f t="shared" si="144"/>
        <v>0</v>
      </c>
      <c r="AH130" s="58">
        <f t="shared" si="144"/>
        <v>0</v>
      </c>
      <c r="AI130" s="58">
        <f t="shared" si="144"/>
        <v>0</v>
      </c>
      <c r="AJ130" s="58">
        <f t="shared" si="144"/>
        <v>0</v>
      </c>
      <c r="AK130" s="58">
        <f t="shared" si="144"/>
        <v>0</v>
      </c>
    </row>
    <row r="131" spans="1:38" ht="45">
      <c r="A131" s="44">
        <v>125</v>
      </c>
      <c r="B131" s="130"/>
      <c r="C131" s="131"/>
      <c r="D131" s="116"/>
      <c r="E131" s="64" t="s">
        <v>1</v>
      </c>
      <c r="F131" s="58">
        <f>SUM(G131:R131)</f>
        <v>29156.199999999997</v>
      </c>
      <c r="G131" s="58">
        <f>G71</f>
        <v>4593.7</v>
      </c>
      <c r="H131" s="58">
        <f>H46+H41</f>
        <v>4306.9</v>
      </c>
      <c r="I131" s="58">
        <f>I71</f>
        <v>2595.3</v>
      </c>
      <c r="J131" s="58">
        <f aca="true" t="shared" si="145" ref="J131:R131">J51+J56</f>
        <v>3377.8</v>
      </c>
      <c r="K131" s="58">
        <f t="shared" si="145"/>
        <v>4040.9</v>
      </c>
      <c r="L131" s="58">
        <f t="shared" si="145"/>
        <v>3856.7999999999997</v>
      </c>
      <c r="M131" s="58">
        <f t="shared" si="145"/>
        <v>3856.7999999999997</v>
      </c>
      <c r="N131" s="58">
        <f t="shared" si="145"/>
        <v>2528</v>
      </c>
      <c r="O131" s="58">
        <f t="shared" si="145"/>
        <v>0</v>
      </c>
      <c r="P131" s="58">
        <f t="shared" si="145"/>
        <v>0</v>
      </c>
      <c r="Q131" s="58">
        <f t="shared" si="145"/>
        <v>0</v>
      </c>
      <c r="R131" s="58">
        <f t="shared" si="145"/>
        <v>0</v>
      </c>
      <c r="S131" s="72">
        <f t="shared" si="79"/>
        <v>0</v>
      </c>
      <c r="T131" s="72">
        <f t="shared" si="80"/>
        <v>0</v>
      </c>
      <c r="U131" s="72">
        <f t="shared" si="80"/>
        <v>0</v>
      </c>
      <c r="V131" s="72">
        <f t="shared" si="81"/>
        <v>0</v>
      </c>
      <c r="W131" s="72">
        <f t="shared" si="82"/>
        <v>0</v>
      </c>
      <c r="X131" s="64" t="s">
        <v>1</v>
      </c>
      <c r="Y131" s="58">
        <f>SUM(Z131:AK131)</f>
        <v>29156.199999999997</v>
      </c>
      <c r="Z131" s="58">
        <f>Z71</f>
        <v>4593.7</v>
      </c>
      <c r="AA131" s="58">
        <f>AA46+AA41</f>
        <v>4306.9</v>
      </c>
      <c r="AB131" s="58">
        <f>AB71</f>
        <v>2595.3</v>
      </c>
      <c r="AC131" s="58">
        <f>AC51+AC56</f>
        <v>3377.8</v>
      </c>
      <c r="AD131" s="58">
        <f>AD51+AD56</f>
        <v>4040.9</v>
      </c>
      <c r="AE131" s="58">
        <f aca="true" t="shared" si="146" ref="AE131:AK131">AE51+AE56</f>
        <v>3856.7999999999997</v>
      </c>
      <c r="AF131" s="58">
        <f t="shared" si="146"/>
        <v>3856.7999999999997</v>
      </c>
      <c r="AG131" s="58">
        <f t="shared" si="146"/>
        <v>2528</v>
      </c>
      <c r="AH131" s="58">
        <f t="shared" si="146"/>
        <v>0</v>
      </c>
      <c r="AI131" s="58">
        <f t="shared" si="146"/>
        <v>0</v>
      </c>
      <c r="AJ131" s="58">
        <f t="shared" si="146"/>
        <v>0</v>
      </c>
      <c r="AK131" s="58">
        <f t="shared" si="146"/>
        <v>0</v>
      </c>
      <c r="AL131" s="81">
        <f>Y129+Y134</f>
        <v>4770197.83269</v>
      </c>
    </row>
    <row r="132" spans="1:37" ht="30">
      <c r="A132" s="44">
        <v>126</v>
      </c>
      <c r="B132" s="130"/>
      <c r="C132" s="131"/>
      <c r="D132" s="116"/>
      <c r="E132" s="64" t="s">
        <v>2</v>
      </c>
      <c r="F132" s="58">
        <f>SUM(G132:R132)</f>
        <v>2401.2999999999997</v>
      </c>
      <c r="G132" s="58">
        <f>G72</f>
        <v>747.8</v>
      </c>
      <c r="H132" s="58">
        <f>H47+H42</f>
        <v>587.3</v>
      </c>
      <c r="I132" s="58">
        <f>I72</f>
        <v>136.6</v>
      </c>
      <c r="J132" s="58">
        <f aca="true" t="shared" si="147" ref="J132:R132">J52+J57</f>
        <v>177.8</v>
      </c>
      <c r="K132" s="58">
        <f t="shared" si="147"/>
        <v>212.7</v>
      </c>
      <c r="L132" s="58">
        <f t="shared" si="147"/>
        <v>203</v>
      </c>
      <c r="M132" s="58">
        <f t="shared" si="147"/>
        <v>203</v>
      </c>
      <c r="N132" s="58">
        <f t="shared" si="147"/>
        <v>133.1</v>
      </c>
      <c r="O132" s="58">
        <f t="shared" si="147"/>
        <v>0</v>
      </c>
      <c r="P132" s="58">
        <f t="shared" si="147"/>
        <v>0</v>
      </c>
      <c r="Q132" s="58">
        <f t="shared" si="147"/>
        <v>0</v>
      </c>
      <c r="R132" s="58">
        <f t="shared" si="147"/>
        <v>0</v>
      </c>
      <c r="S132" s="72">
        <f t="shared" si="79"/>
        <v>0</v>
      </c>
      <c r="T132" s="72">
        <f t="shared" si="80"/>
        <v>0</v>
      </c>
      <c r="U132" s="72">
        <f t="shared" si="80"/>
        <v>0</v>
      </c>
      <c r="V132" s="72">
        <f t="shared" si="81"/>
        <v>0</v>
      </c>
      <c r="W132" s="72">
        <f t="shared" si="82"/>
        <v>0</v>
      </c>
      <c r="X132" s="64" t="s">
        <v>2</v>
      </c>
      <c r="Y132" s="58">
        <f>SUM(Z132:AK132)</f>
        <v>2401.2999999999997</v>
      </c>
      <c r="Z132" s="58">
        <f>Z72</f>
        <v>747.8</v>
      </c>
      <c r="AA132" s="58">
        <f>AA47+AA42</f>
        <v>587.3</v>
      </c>
      <c r="AB132" s="58">
        <f>AB72</f>
        <v>136.6</v>
      </c>
      <c r="AC132" s="58">
        <f>AC52+AC57</f>
        <v>177.8</v>
      </c>
      <c r="AD132" s="58">
        <f>AD52+AD57</f>
        <v>212.7</v>
      </c>
      <c r="AE132" s="58">
        <f aca="true" t="shared" si="148" ref="AE132:AK132">AE52+AE57</f>
        <v>203</v>
      </c>
      <c r="AF132" s="58">
        <f t="shared" si="148"/>
        <v>203</v>
      </c>
      <c r="AG132" s="58">
        <f t="shared" si="148"/>
        <v>133.1</v>
      </c>
      <c r="AH132" s="58">
        <f t="shared" si="148"/>
        <v>0</v>
      </c>
      <c r="AI132" s="58">
        <f t="shared" si="148"/>
        <v>0</v>
      </c>
      <c r="AJ132" s="58">
        <f t="shared" si="148"/>
        <v>0</v>
      </c>
      <c r="AK132" s="58">
        <f t="shared" si="148"/>
        <v>0</v>
      </c>
    </row>
    <row r="133" spans="1:37" ht="60">
      <c r="A133" s="43">
        <v>127</v>
      </c>
      <c r="B133" s="132"/>
      <c r="C133" s="133"/>
      <c r="D133" s="117"/>
      <c r="E133" s="64" t="s">
        <v>50</v>
      </c>
      <c r="F133" s="58">
        <f>SUM(G133:R133)</f>
        <v>0</v>
      </c>
      <c r="G133" s="58">
        <f>G73</f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f aca="true" t="shared" si="149" ref="M133:R133">L133</f>
        <v>0</v>
      </c>
      <c r="N133" s="58">
        <f t="shared" si="149"/>
        <v>0</v>
      </c>
      <c r="O133" s="58">
        <f t="shared" si="149"/>
        <v>0</v>
      </c>
      <c r="P133" s="58">
        <f t="shared" si="149"/>
        <v>0</v>
      </c>
      <c r="Q133" s="58">
        <f t="shared" si="149"/>
        <v>0</v>
      </c>
      <c r="R133" s="58">
        <f t="shared" si="149"/>
        <v>0</v>
      </c>
      <c r="S133" s="72">
        <f t="shared" si="79"/>
        <v>0</v>
      </c>
      <c r="T133" s="72">
        <f t="shared" si="80"/>
        <v>0</v>
      </c>
      <c r="U133" s="72">
        <f t="shared" si="80"/>
        <v>0</v>
      </c>
      <c r="V133" s="72">
        <f t="shared" si="81"/>
        <v>0</v>
      </c>
      <c r="W133" s="72">
        <f t="shared" si="82"/>
        <v>0</v>
      </c>
      <c r="X133" s="64" t="s">
        <v>50</v>
      </c>
      <c r="Y133" s="58">
        <f>SUM(Z133:AK133)</f>
        <v>0</v>
      </c>
      <c r="Z133" s="58">
        <f>Z73</f>
        <v>0</v>
      </c>
      <c r="AA133" s="58">
        <v>0</v>
      </c>
      <c r="AB133" s="58">
        <v>0</v>
      </c>
      <c r="AC133" s="58">
        <v>0</v>
      </c>
      <c r="AD133" s="58">
        <v>0</v>
      </c>
      <c r="AE133" s="58">
        <v>0</v>
      </c>
      <c r="AF133" s="58">
        <f aca="true" t="shared" si="150" ref="AF133:AK133">AE133</f>
        <v>0</v>
      </c>
      <c r="AG133" s="58">
        <f t="shared" si="150"/>
        <v>0</v>
      </c>
      <c r="AH133" s="58">
        <f t="shared" si="150"/>
        <v>0</v>
      </c>
      <c r="AI133" s="58">
        <f t="shared" si="150"/>
        <v>0</v>
      </c>
      <c r="AJ133" s="58">
        <f t="shared" si="150"/>
        <v>0</v>
      </c>
      <c r="AK133" s="58">
        <f t="shared" si="150"/>
        <v>0</v>
      </c>
    </row>
    <row r="134" spans="1:37" ht="15">
      <c r="A134" s="43">
        <v>128</v>
      </c>
      <c r="B134" s="128" t="s">
        <v>48</v>
      </c>
      <c r="C134" s="129"/>
      <c r="D134" s="118"/>
      <c r="E134" s="64" t="s">
        <v>0</v>
      </c>
      <c r="F134" s="58">
        <f>SUM(F135:F138)</f>
        <v>4734648.93269</v>
      </c>
      <c r="G134" s="58">
        <f>SUM(G135:G138)</f>
        <v>561017.33269</v>
      </c>
      <c r="H134" s="58">
        <f>SUM(H135:H138)</f>
        <v>547334.1</v>
      </c>
      <c r="I134" s="58">
        <f aca="true" t="shared" si="151" ref="I134:R134">SUM(I135:I137)</f>
        <v>465791.6</v>
      </c>
      <c r="J134" s="58">
        <f>SUM(J135:J137)</f>
        <v>342356.80000000005</v>
      </c>
      <c r="K134" s="58">
        <f t="shared" si="151"/>
        <v>356196.8</v>
      </c>
      <c r="L134" s="58">
        <f t="shared" si="151"/>
        <v>380322</v>
      </c>
      <c r="M134" s="58">
        <f t="shared" si="151"/>
        <v>364159.6</v>
      </c>
      <c r="N134" s="58">
        <f t="shared" si="151"/>
        <v>367167.89999999997</v>
      </c>
      <c r="O134" s="58">
        <f t="shared" si="151"/>
        <v>337575.7</v>
      </c>
      <c r="P134" s="58">
        <f t="shared" si="151"/>
        <v>337575.7</v>
      </c>
      <c r="Q134" s="58">
        <f t="shared" si="151"/>
        <v>337575.7</v>
      </c>
      <c r="R134" s="58">
        <f t="shared" si="151"/>
        <v>337575.7</v>
      </c>
      <c r="S134" s="72">
        <f t="shared" si="79"/>
        <v>3991.399999999441</v>
      </c>
      <c r="T134" s="72">
        <f t="shared" si="80"/>
        <v>0</v>
      </c>
      <c r="U134" s="72">
        <f t="shared" si="80"/>
        <v>3991.4000000000233</v>
      </c>
      <c r="V134" s="72">
        <f t="shared" si="81"/>
        <v>0</v>
      </c>
      <c r="W134" s="72">
        <f t="shared" si="82"/>
        <v>0</v>
      </c>
      <c r="X134" s="64" t="s">
        <v>0</v>
      </c>
      <c r="Y134" s="58">
        <f>SUM(Y135:Y138)</f>
        <v>4738640.33269</v>
      </c>
      <c r="Z134" s="58">
        <f>SUM(Z135:Z138)</f>
        <v>561017.33269</v>
      </c>
      <c r="AA134" s="58">
        <f>SUM(AA135:AA138)</f>
        <v>547334.1</v>
      </c>
      <c r="AB134" s="58">
        <f>SUM(AB135:AB137)</f>
        <v>465791.6</v>
      </c>
      <c r="AC134" s="58">
        <f>SUM(AC135:AC137)</f>
        <v>342356.80000000005</v>
      </c>
      <c r="AD134" s="58">
        <f aca="true" t="shared" si="152" ref="AD134:AK134">SUM(AD135:AD137)</f>
        <v>356196.8</v>
      </c>
      <c r="AE134" s="58">
        <f t="shared" si="152"/>
        <v>384313.4</v>
      </c>
      <c r="AF134" s="58">
        <f t="shared" si="152"/>
        <v>364159.6</v>
      </c>
      <c r="AG134" s="58">
        <f>SUM(AG135:AG137)</f>
        <v>367167.89999999997</v>
      </c>
      <c r="AH134" s="58">
        <f t="shared" si="152"/>
        <v>337575.7</v>
      </c>
      <c r="AI134" s="58">
        <f t="shared" si="152"/>
        <v>337575.7</v>
      </c>
      <c r="AJ134" s="58">
        <f t="shared" si="152"/>
        <v>337575.7</v>
      </c>
      <c r="AK134" s="58">
        <f t="shared" si="152"/>
        <v>337575.7</v>
      </c>
    </row>
    <row r="135" spans="1:37" ht="30">
      <c r="A135" s="44">
        <v>129</v>
      </c>
      <c r="B135" s="130"/>
      <c r="C135" s="131"/>
      <c r="D135" s="119"/>
      <c r="E135" s="64" t="s">
        <v>3</v>
      </c>
      <c r="F135" s="58">
        <f>SUM(G135:R135)</f>
        <v>122401.83269000001</v>
      </c>
      <c r="G135" s="58">
        <f aca="true" t="shared" si="153" ref="G135:R135">G29</f>
        <v>9350.03269</v>
      </c>
      <c r="H135" s="58">
        <f t="shared" si="153"/>
        <v>8235.8</v>
      </c>
      <c r="I135" s="58">
        <f t="shared" si="153"/>
        <v>8119.2</v>
      </c>
      <c r="J135" s="58">
        <f t="shared" si="153"/>
        <v>9080.699999999999</v>
      </c>
      <c r="K135" s="58">
        <f t="shared" si="153"/>
        <v>9837.5</v>
      </c>
      <c r="L135" s="58">
        <f t="shared" si="153"/>
        <v>11007.3</v>
      </c>
      <c r="M135" s="58">
        <f t="shared" si="153"/>
        <v>11826.1</v>
      </c>
      <c r="N135" s="58">
        <f t="shared" si="153"/>
        <v>12494</v>
      </c>
      <c r="O135" s="58">
        <f t="shared" si="153"/>
        <v>10612.8</v>
      </c>
      <c r="P135" s="58">
        <f t="shared" si="153"/>
        <v>10612.8</v>
      </c>
      <c r="Q135" s="58">
        <f t="shared" si="153"/>
        <v>10612.8</v>
      </c>
      <c r="R135" s="58">
        <f t="shared" si="153"/>
        <v>10612.8</v>
      </c>
      <c r="S135" s="72">
        <f t="shared" si="79"/>
        <v>0</v>
      </c>
      <c r="T135" s="72">
        <f t="shared" si="80"/>
        <v>0</v>
      </c>
      <c r="U135" s="72">
        <f t="shared" si="80"/>
        <v>0</v>
      </c>
      <c r="V135" s="72">
        <f t="shared" si="81"/>
        <v>0</v>
      </c>
      <c r="W135" s="72">
        <f t="shared" si="82"/>
        <v>0</v>
      </c>
      <c r="X135" s="64" t="s">
        <v>3</v>
      </c>
      <c r="Y135" s="58">
        <f>SUM(Z135:AK135)</f>
        <v>122401.83269000001</v>
      </c>
      <c r="Z135" s="58">
        <f aca="true" t="shared" si="154" ref="Z135:AK135">Z29</f>
        <v>9350.03269</v>
      </c>
      <c r="AA135" s="58">
        <f t="shared" si="154"/>
        <v>8235.8</v>
      </c>
      <c r="AB135" s="58">
        <f t="shared" si="154"/>
        <v>8119.2</v>
      </c>
      <c r="AC135" s="58">
        <f t="shared" si="154"/>
        <v>9080.699999999999</v>
      </c>
      <c r="AD135" s="58">
        <f t="shared" si="154"/>
        <v>9837.5</v>
      </c>
      <c r="AE135" s="58">
        <f t="shared" si="154"/>
        <v>11007.3</v>
      </c>
      <c r="AF135" s="58">
        <f t="shared" si="154"/>
        <v>11826.1</v>
      </c>
      <c r="AG135" s="58">
        <f t="shared" si="154"/>
        <v>12494</v>
      </c>
      <c r="AH135" s="58">
        <f t="shared" si="154"/>
        <v>10612.8</v>
      </c>
      <c r="AI135" s="58">
        <f t="shared" si="154"/>
        <v>10612.8</v>
      </c>
      <c r="AJ135" s="58">
        <f t="shared" si="154"/>
        <v>10612.8</v>
      </c>
      <c r="AK135" s="58">
        <f t="shared" si="154"/>
        <v>10612.8</v>
      </c>
    </row>
    <row r="136" spans="1:37" ht="45">
      <c r="A136" s="44">
        <v>130</v>
      </c>
      <c r="B136" s="130"/>
      <c r="C136" s="131"/>
      <c r="D136" s="119"/>
      <c r="E136" s="64" t="s">
        <v>1</v>
      </c>
      <c r="F136" s="58">
        <f>SUM(G136:R136)</f>
        <v>1225873.3999999997</v>
      </c>
      <c r="G136" s="58">
        <f>G30+G82+G93+G109</f>
        <v>331265.6</v>
      </c>
      <c r="H136" s="58">
        <f aca="true" t="shared" si="155" ref="H136:R136">H30+H82+H93+H109+H36</f>
        <v>307661.6</v>
      </c>
      <c r="I136" s="58">
        <f t="shared" si="155"/>
        <v>223960.4</v>
      </c>
      <c r="J136" s="58">
        <f t="shared" si="155"/>
        <v>70240.40000000001</v>
      </c>
      <c r="K136" s="58">
        <f>K30+K82+K93+K109+K36</f>
        <v>20213.6</v>
      </c>
      <c r="L136" s="58">
        <f t="shared" si="155"/>
        <v>18396.6</v>
      </c>
      <c r="M136" s="58">
        <f t="shared" si="155"/>
        <v>18395.5</v>
      </c>
      <c r="N136" s="58">
        <f t="shared" si="155"/>
        <v>20736.1</v>
      </c>
      <c r="O136" s="58">
        <f t="shared" si="155"/>
        <v>53750.9</v>
      </c>
      <c r="P136" s="58">
        <f t="shared" si="155"/>
        <v>53750.9</v>
      </c>
      <c r="Q136" s="58">
        <f t="shared" si="155"/>
        <v>53750.9</v>
      </c>
      <c r="R136" s="58">
        <f t="shared" si="155"/>
        <v>53750.9</v>
      </c>
      <c r="S136" s="72">
        <f t="shared" si="79"/>
        <v>2005.0999999998603</v>
      </c>
      <c r="T136" s="72">
        <f t="shared" si="80"/>
        <v>0</v>
      </c>
      <c r="U136" s="72">
        <f t="shared" si="80"/>
        <v>2005.1000000000022</v>
      </c>
      <c r="V136" s="72">
        <f t="shared" si="81"/>
        <v>0</v>
      </c>
      <c r="W136" s="72">
        <f t="shared" si="82"/>
        <v>0</v>
      </c>
      <c r="X136" s="64" t="s">
        <v>1</v>
      </c>
      <c r="Y136" s="58">
        <f>SUM(Z136:AK136)</f>
        <v>1227878.4999999995</v>
      </c>
      <c r="Z136" s="58">
        <f>Z30+Z82+Z93+Z109</f>
        <v>331265.6</v>
      </c>
      <c r="AA136" s="58">
        <f>AA30+AA82+AA93+AA109+AA36</f>
        <v>307661.6</v>
      </c>
      <c r="AB136" s="58">
        <f>AB30+AB82+AB93+AB109+AB36</f>
        <v>223960.4</v>
      </c>
      <c r="AC136" s="58">
        <f>AC30+AC82+AC93+AC109+AC36</f>
        <v>70240.40000000001</v>
      </c>
      <c r="AD136" s="58">
        <f>AD30+AD82+AD93+AD109+AD36</f>
        <v>20213.600000000002</v>
      </c>
      <c r="AE136" s="58">
        <f aca="true" t="shared" si="156" ref="AE136:AK136">AE30+AE82+AE93+AE109+AE36</f>
        <v>20401.7</v>
      </c>
      <c r="AF136" s="58">
        <f t="shared" si="156"/>
        <v>18395.5</v>
      </c>
      <c r="AG136" s="58">
        <f t="shared" si="156"/>
        <v>20736.1</v>
      </c>
      <c r="AH136" s="58">
        <f t="shared" si="156"/>
        <v>53750.9</v>
      </c>
      <c r="AI136" s="58">
        <f t="shared" si="156"/>
        <v>53750.9</v>
      </c>
      <c r="AJ136" s="58">
        <f t="shared" si="156"/>
        <v>53750.9</v>
      </c>
      <c r="AK136" s="58">
        <f t="shared" si="156"/>
        <v>53750.9</v>
      </c>
    </row>
    <row r="137" spans="1:37" ht="30">
      <c r="A137" s="43">
        <v>131</v>
      </c>
      <c r="B137" s="130"/>
      <c r="C137" s="131"/>
      <c r="D137" s="119"/>
      <c r="E137" s="64" t="s">
        <v>2</v>
      </c>
      <c r="F137" s="58">
        <f>SUM(G137:R137)</f>
        <v>3385548.8</v>
      </c>
      <c r="G137" s="58">
        <f>G31+G89+G100</f>
        <v>220001.69999999998</v>
      </c>
      <c r="H137" s="58">
        <f>H31+H89+H100+H37</f>
        <v>231011.80000000002</v>
      </c>
      <c r="I137" s="58">
        <f>I31+I89+I100+I105</f>
        <v>233712</v>
      </c>
      <c r="J137" s="58">
        <f>J31+J89+J100+J105</f>
        <v>263035.7</v>
      </c>
      <c r="K137" s="58">
        <f>K31+K89+K37+K110</f>
        <v>326145.7</v>
      </c>
      <c r="L137" s="58">
        <f aca="true" t="shared" si="157" ref="L137:R137">L31+L89+L100+L37</f>
        <v>350918.1</v>
      </c>
      <c r="M137" s="58">
        <f t="shared" si="157"/>
        <v>333938</v>
      </c>
      <c r="N137" s="58">
        <f t="shared" si="157"/>
        <v>333937.8</v>
      </c>
      <c r="O137" s="58">
        <f t="shared" si="157"/>
        <v>273212</v>
      </c>
      <c r="P137" s="58">
        <f t="shared" si="157"/>
        <v>273212</v>
      </c>
      <c r="Q137" s="58">
        <f t="shared" si="157"/>
        <v>273212</v>
      </c>
      <c r="R137" s="58">
        <f t="shared" si="157"/>
        <v>273212</v>
      </c>
      <c r="S137" s="72">
        <f aca="true" t="shared" si="158" ref="S137:S164">Y137-F137</f>
        <v>1986.2999999998137</v>
      </c>
      <c r="T137" s="72">
        <f aca="true" t="shared" si="159" ref="T137:U164">AD137-K137</f>
        <v>0</v>
      </c>
      <c r="U137" s="72">
        <f t="shared" si="159"/>
        <v>1986.3000000000466</v>
      </c>
      <c r="V137" s="72">
        <f aca="true" t="shared" si="160" ref="V137:V164">AF137-M137</f>
        <v>0</v>
      </c>
      <c r="W137" s="72">
        <f aca="true" t="shared" si="161" ref="W137:W164">AG137-N137</f>
        <v>0</v>
      </c>
      <c r="X137" s="64" t="s">
        <v>2</v>
      </c>
      <c r="Y137" s="58">
        <f>SUM(Z137:AK137)</f>
        <v>3387535.0999999996</v>
      </c>
      <c r="Z137" s="58">
        <f>Z31+Z89+Z100</f>
        <v>220001.69999999998</v>
      </c>
      <c r="AA137" s="58">
        <f>AA31+AA89+AA100+AA37</f>
        <v>231011.80000000002</v>
      </c>
      <c r="AB137" s="58">
        <f>AB31+AB89+AB100+AB105</f>
        <v>233712</v>
      </c>
      <c r="AC137" s="58">
        <f>AC31+AC89+AC100+AC105</f>
        <v>263035.7</v>
      </c>
      <c r="AD137" s="58">
        <f>AD31+AD89+AD37+AD110</f>
        <v>326145.7</v>
      </c>
      <c r="AE137" s="58">
        <f>AE31+AE37+AE62+AE67+AE110</f>
        <v>352904.4</v>
      </c>
      <c r="AF137" s="58">
        <f>AF31+AF37+AF62+AF67+AF110</f>
        <v>333938</v>
      </c>
      <c r="AG137" s="58">
        <f>AG31+AG37+AG62+AG67+AG110</f>
        <v>333937.8</v>
      </c>
      <c r="AH137" s="58">
        <f>AH31+AH89+AH100+AH37</f>
        <v>273212</v>
      </c>
      <c r="AI137" s="58">
        <f>AI31+AI89+AI100+AI37</f>
        <v>273212</v>
      </c>
      <c r="AJ137" s="58">
        <f>AJ31+AJ89+AJ100+AJ37</f>
        <v>273212</v>
      </c>
      <c r="AK137" s="58">
        <f>AK31+AK89+AK100+AK37</f>
        <v>273212</v>
      </c>
    </row>
    <row r="138" spans="1:37" ht="60">
      <c r="A138" s="43">
        <v>132</v>
      </c>
      <c r="B138" s="132"/>
      <c r="C138" s="133"/>
      <c r="D138" s="120"/>
      <c r="E138" s="64" t="s">
        <v>50</v>
      </c>
      <c r="F138" s="58">
        <f>SUM(G138:R138)</f>
        <v>824.9</v>
      </c>
      <c r="G138" s="58">
        <f>G116</f>
        <v>400</v>
      </c>
      <c r="H138" s="58">
        <f>H116</f>
        <v>424.9</v>
      </c>
      <c r="I138" s="58">
        <f>I32</f>
        <v>0</v>
      </c>
      <c r="J138" s="58">
        <v>0</v>
      </c>
      <c r="K138" s="58">
        <v>0</v>
      </c>
      <c r="L138" s="58">
        <v>0</v>
      </c>
      <c r="M138" s="58">
        <f aca="true" t="shared" si="162" ref="M138:R138">L138</f>
        <v>0</v>
      </c>
      <c r="N138" s="58">
        <f t="shared" si="162"/>
        <v>0</v>
      </c>
      <c r="O138" s="58">
        <f t="shared" si="162"/>
        <v>0</v>
      </c>
      <c r="P138" s="58">
        <f t="shared" si="162"/>
        <v>0</v>
      </c>
      <c r="Q138" s="58">
        <f t="shared" si="162"/>
        <v>0</v>
      </c>
      <c r="R138" s="58">
        <f t="shared" si="162"/>
        <v>0</v>
      </c>
      <c r="S138" s="72">
        <f t="shared" si="158"/>
        <v>0</v>
      </c>
      <c r="T138" s="72">
        <f t="shared" si="159"/>
        <v>0</v>
      </c>
      <c r="U138" s="72">
        <f t="shared" si="159"/>
        <v>0</v>
      </c>
      <c r="V138" s="72">
        <f t="shared" si="160"/>
        <v>0</v>
      </c>
      <c r="W138" s="72">
        <f t="shared" si="161"/>
        <v>0</v>
      </c>
      <c r="X138" s="64" t="s">
        <v>50</v>
      </c>
      <c r="Y138" s="58">
        <f>SUM(Z138:AK138)</f>
        <v>824.9</v>
      </c>
      <c r="Z138" s="58">
        <f>Z116</f>
        <v>400</v>
      </c>
      <c r="AA138" s="58">
        <f>AA116</f>
        <v>424.9</v>
      </c>
      <c r="AB138" s="58">
        <f>AB32</f>
        <v>0</v>
      </c>
      <c r="AC138" s="58">
        <v>0</v>
      </c>
      <c r="AD138" s="58">
        <v>0</v>
      </c>
      <c r="AE138" s="58">
        <v>0</v>
      </c>
      <c r="AF138" s="58">
        <f aca="true" t="shared" si="163" ref="AF138:AK138">AE138</f>
        <v>0</v>
      </c>
      <c r="AG138" s="58">
        <f t="shared" si="163"/>
        <v>0</v>
      </c>
      <c r="AH138" s="58">
        <f t="shared" si="163"/>
        <v>0</v>
      </c>
      <c r="AI138" s="58">
        <f t="shared" si="163"/>
        <v>0</v>
      </c>
      <c r="AJ138" s="58">
        <f t="shared" si="163"/>
        <v>0</v>
      </c>
      <c r="AK138" s="58">
        <f t="shared" si="163"/>
        <v>0</v>
      </c>
    </row>
    <row r="139" spans="1:29" ht="15">
      <c r="A139" s="44">
        <v>133</v>
      </c>
      <c r="B139" s="112" t="s">
        <v>5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4"/>
      <c r="S139" s="72">
        <f t="shared" si="158"/>
        <v>0</v>
      </c>
      <c r="T139" s="72">
        <f t="shared" si="159"/>
        <v>0</v>
      </c>
      <c r="U139" s="72">
        <f t="shared" si="159"/>
        <v>0</v>
      </c>
      <c r="V139" s="72">
        <f t="shared" si="160"/>
        <v>0</v>
      </c>
      <c r="W139" s="72">
        <f t="shared" si="161"/>
        <v>0</v>
      </c>
      <c r="AC139" s="45"/>
    </row>
    <row r="140" spans="1:37" ht="18.75" customHeight="1">
      <c r="A140" s="44">
        <v>134</v>
      </c>
      <c r="B140" s="85" t="s">
        <v>27</v>
      </c>
      <c r="C140" s="86"/>
      <c r="D140" s="98" t="s">
        <v>14</v>
      </c>
      <c r="E140" s="64" t="s">
        <v>0</v>
      </c>
      <c r="F140" s="58">
        <f>F142+F143+F141+F144</f>
        <v>1022049.9000000004</v>
      </c>
      <c r="G140" s="58">
        <f>G142+G143+G141+G144</f>
        <v>283712.30000000005</v>
      </c>
      <c r="H140" s="58">
        <f>H142+H143+H141+H144</f>
        <v>255336.4</v>
      </c>
      <c r="I140" s="58">
        <f aca="true" t="shared" si="164" ref="I140:R140">I142+I143+I141+I144</f>
        <v>171157.19999999998</v>
      </c>
      <c r="J140" s="58">
        <f>J142+J143+J141+J144</f>
        <v>17942.6</v>
      </c>
      <c r="K140" s="58">
        <f t="shared" si="164"/>
        <v>22945.6</v>
      </c>
      <c r="L140" s="58">
        <f t="shared" si="164"/>
        <v>22328</v>
      </c>
      <c r="M140" s="58">
        <f t="shared" si="164"/>
        <v>19861.8</v>
      </c>
      <c r="N140" s="58">
        <f t="shared" si="164"/>
        <v>20766.399999999998</v>
      </c>
      <c r="O140" s="58">
        <f t="shared" si="164"/>
        <v>51999.9</v>
      </c>
      <c r="P140" s="58">
        <f t="shared" si="164"/>
        <v>51999.9</v>
      </c>
      <c r="Q140" s="58">
        <f t="shared" si="164"/>
        <v>51999.9</v>
      </c>
      <c r="R140" s="58">
        <f t="shared" si="164"/>
        <v>51999.9</v>
      </c>
      <c r="S140" s="72">
        <f t="shared" si="158"/>
        <v>0</v>
      </c>
      <c r="T140" s="72">
        <f t="shared" si="159"/>
        <v>0</v>
      </c>
      <c r="U140" s="72">
        <f t="shared" si="159"/>
        <v>0</v>
      </c>
      <c r="V140" s="72">
        <f t="shared" si="160"/>
        <v>0</v>
      </c>
      <c r="W140" s="72">
        <f t="shared" si="161"/>
        <v>0</v>
      </c>
      <c r="X140" s="64" t="s">
        <v>0</v>
      </c>
      <c r="Y140" s="58">
        <f>Y142+Y143+Y141+Y144</f>
        <v>1022049.9000000004</v>
      </c>
      <c r="Z140" s="58">
        <f>Z142+Z143+Z141+Z144</f>
        <v>283712.30000000005</v>
      </c>
      <c r="AA140" s="58">
        <f>AA142+AA143+AA141+AA144</f>
        <v>255336.4</v>
      </c>
      <c r="AB140" s="58">
        <f>AB142+AB143+AB141+AB144</f>
        <v>171157.19999999998</v>
      </c>
      <c r="AC140" s="58">
        <f>AC142+AC143+AC141+AC144</f>
        <v>17942.6</v>
      </c>
      <c r="AD140" s="58">
        <f aca="true" t="shared" si="165" ref="AD140:AK140">AD142+AD143+AD141+AD144</f>
        <v>22945.600000000002</v>
      </c>
      <c r="AE140" s="58">
        <f t="shared" si="165"/>
        <v>22328</v>
      </c>
      <c r="AF140" s="58">
        <f t="shared" si="165"/>
        <v>19861.8</v>
      </c>
      <c r="AG140" s="58">
        <f t="shared" si="165"/>
        <v>20766.399999999998</v>
      </c>
      <c r="AH140" s="58">
        <f t="shared" si="165"/>
        <v>51999.9</v>
      </c>
      <c r="AI140" s="58">
        <f t="shared" si="165"/>
        <v>51999.9</v>
      </c>
      <c r="AJ140" s="58">
        <f t="shared" si="165"/>
        <v>51999.9</v>
      </c>
      <c r="AK140" s="58">
        <f t="shared" si="165"/>
        <v>51999.9</v>
      </c>
    </row>
    <row r="141" spans="1:37" ht="37.5" customHeight="1">
      <c r="A141" s="43">
        <v>135</v>
      </c>
      <c r="B141" s="87"/>
      <c r="C141" s="88"/>
      <c r="D141" s="98"/>
      <c r="E141" s="64" t="s">
        <v>3</v>
      </c>
      <c r="F141" s="58">
        <f>SUM(G141:R141)</f>
        <v>0</v>
      </c>
      <c r="G141" s="58">
        <f>G70+G81+G92+G108</f>
        <v>0</v>
      </c>
      <c r="H141" s="58">
        <f>H35+H40+H81+H92+H108</f>
        <v>0</v>
      </c>
      <c r="I141" s="58">
        <f>I35+I40+I81+I92+I108</f>
        <v>0</v>
      </c>
      <c r="J141" s="68">
        <v>0</v>
      </c>
      <c r="K141" s="68">
        <v>0</v>
      </c>
      <c r="L141" s="68">
        <v>0</v>
      </c>
      <c r="M141" s="58">
        <f aca="true" t="shared" si="166" ref="M141:R141">M35+M40+M81+M92+M108</f>
        <v>0</v>
      </c>
      <c r="N141" s="58">
        <f t="shared" si="166"/>
        <v>0</v>
      </c>
      <c r="O141" s="58">
        <f t="shared" si="166"/>
        <v>0</v>
      </c>
      <c r="P141" s="58">
        <f t="shared" si="166"/>
        <v>0</v>
      </c>
      <c r="Q141" s="58">
        <f t="shared" si="166"/>
        <v>0</v>
      </c>
      <c r="R141" s="58">
        <f t="shared" si="166"/>
        <v>0</v>
      </c>
      <c r="S141" s="72">
        <f t="shared" si="158"/>
        <v>0</v>
      </c>
      <c r="T141" s="72">
        <f t="shared" si="159"/>
        <v>0</v>
      </c>
      <c r="U141" s="72">
        <f t="shared" si="159"/>
        <v>0</v>
      </c>
      <c r="V141" s="72">
        <f t="shared" si="160"/>
        <v>0</v>
      </c>
      <c r="W141" s="72">
        <f t="shared" si="161"/>
        <v>0</v>
      </c>
      <c r="X141" s="64" t="s">
        <v>3</v>
      </c>
      <c r="Y141" s="58">
        <f>SUM(Z141:AK141)</f>
        <v>0</v>
      </c>
      <c r="Z141" s="58">
        <f>Z70+Z81+Z92+Z108</f>
        <v>0</v>
      </c>
      <c r="AA141" s="58">
        <f>AA35+AA40+AA81+AA92+AA108</f>
        <v>0</v>
      </c>
      <c r="AB141" s="58">
        <f>AB35+AB40+AB81+AB92+AB108</f>
        <v>0</v>
      </c>
      <c r="AC141" s="68">
        <v>0</v>
      </c>
      <c r="AD141" s="68">
        <v>0</v>
      </c>
      <c r="AE141" s="68">
        <v>0</v>
      </c>
      <c r="AF141" s="58">
        <f aca="true" t="shared" si="167" ref="AF141:AK141">AF35+AF40+AF81+AF92+AF108</f>
        <v>0</v>
      </c>
      <c r="AG141" s="58">
        <f t="shared" si="167"/>
        <v>0</v>
      </c>
      <c r="AH141" s="58">
        <f t="shared" si="167"/>
        <v>0</v>
      </c>
      <c r="AI141" s="58">
        <f t="shared" si="167"/>
        <v>0</v>
      </c>
      <c r="AJ141" s="58">
        <f t="shared" si="167"/>
        <v>0</v>
      </c>
      <c r="AK141" s="58">
        <f t="shared" si="167"/>
        <v>0</v>
      </c>
    </row>
    <row r="142" spans="1:37" ht="49.5" customHeight="1">
      <c r="A142" s="43">
        <v>136</v>
      </c>
      <c r="B142" s="87"/>
      <c r="C142" s="88"/>
      <c r="D142" s="98"/>
      <c r="E142" s="64" t="s">
        <v>1</v>
      </c>
      <c r="F142" s="68">
        <f>SUM(G142:R142)</f>
        <v>1005190.7000000003</v>
      </c>
      <c r="G142" s="68">
        <f aca="true" t="shared" si="168" ref="G142:R143">G71+G77+G93+G109</f>
        <v>279549.10000000003</v>
      </c>
      <c r="H142" s="68">
        <f t="shared" si="168"/>
        <v>248033.7</v>
      </c>
      <c r="I142" s="68">
        <f t="shared" si="168"/>
        <v>170924.3</v>
      </c>
      <c r="J142" s="68">
        <f t="shared" si="168"/>
        <v>17649.399999999998</v>
      </c>
      <c r="K142" s="68">
        <f t="shared" si="168"/>
        <v>21617.5</v>
      </c>
      <c r="L142" s="68">
        <f t="shared" si="168"/>
        <v>19525</v>
      </c>
      <c r="M142" s="68">
        <f t="shared" si="168"/>
        <v>19658.8</v>
      </c>
      <c r="N142" s="68">
        <f t="shared" si="168"/>
        <v>20633.3</v>
      </c>
      <c r="O142" s="68">
        <f t="shared" si="168"/>
        <v>51899.9</v>
      </c>
      <c r="P142" s="68">
        <f t="shared" si="168"/>
        <v>51899.9</v>
      </c>
      <c r="Q142" s="68">
        <f t="shared" si="168"/>
        <v>51899.9</v>
      </c>
      <c r="R142" s="68">
        <f t="shared" si="168"/>
        <v>51899.9</v>
      </c>
      <c r="S142" s="72">
        <f t="shared" si="158"/>
        <v>0</v>
      </c>
      <c r="T142" s="72">
        <f t="shared" si="159"/>
        <v>0</v>
      </c>
      <c r="U142" s="72">
        <f t="shared" si="159"/>
        <v>0</v>
      </c>
      <c r="V142" s="72">
        <f t="shared" si="160"/>
        <v>0</v>
      </c>
      <c r="W142" s="72">
        <f t="shared" si="161"/>
        <v>0</v>
      </c>
      <c r="X142" s="64" t="s">
        <v>1</v>
      </c>
      <c r="Y142" s="68">
        <f>SUM(Z142:AK142)</f>
        <v>1005190.7000000003</v>
      </c>
      <c r="Z142" s="68">
        <f aca="true" t="shared" si="169" ref="Z142:AK142">Z71+Z77+Z93+Z109</f>
        <v>279549.10000000003</v>
      </c>
      <c r="AA142" s="68">
        <f t="shared" si="169"/>
        <v>248033.7</v>
      </c>
      <c r="AB142" s="68">
        <f t="shared" si="169"/>
        <v>170924.3</v>
      </c>
      <c r="AC142" s="68">
        <f t="shared" si="169"/>
        <v>17649.399999999998</v>
      </c>
      <c r="AD142" s="68">
        <f t="shared" si="169"/>
        <v>21617.500000000004</v>
      </c>
      <c r="AE142" s="68">
        <f t="shared" si="169"/>
        <v>19525</v>
      </c>
      <c r="AF142" s="68">
        <f t="shared" si="169"/>
        <v>19658.8</v>
      </c>
      <c r="AG142" s="68">
        <f t="shared" si="169"/>
        <v>20633.3</v>
      </c>
      <c r="AH142" s="68">
        <f t="shared" si="169"/>
        <v>51899.9</v>
      </c>
      <c r="AI142" s="68">
        <f t="shared" si="169"/>
        <v>51899.9</v>
      </c>
      <c r="AJ142" s="68">
        <f t="shared" si="169"/>
        <v>51899.9</v>
      </c>
      <c r="AK142" s="68">
        <f t="shared" si="169"/>
        <v>51899.9</v>
      </c>
    </row>
    <row r="143" spans="1:37" ht="30.75" customHeight="1">
      <c r="A143" s="44">
        <v>137</v>
      </c>
      <c r="B143" s="87"/>
      <c r="C143" s="88"/>
      <c r="D143" s="98"/>
      <c r="E143" s="64" t="s">
        <v>2</v>
      </c>
      <c r="F143" s="68">
        <f>SUM(G143:R143)</f>
        <v>16034.300000000001</v>
      </c>
      <c r="G143" s="68">
        <f t="shared" si="168"/>
        <v>3763.2</v>
      </c>
      <c r="H143" s="68">
        <f t="shared" si="168"/>
        <v>6877.8</v>
      </c>
      <c r="I143" s="68">
        <f t="shared" si="168"/>
        <v>232.89999999999998</v>
      </c>
      <c r="J143" s="68">
        <f t="shared" si="168"/>
        <v>293.20000000000005</v>
      </c>
      <c r="K143" s="68">
        <f t="shared" si="168"/>
        <v>1328.1000000000001</v>
      </c>
      <c r="L143" s="68">
        <f t="shared" si="168"/>
        <v>2803</v>
      </c>
      <c r="M143" s="68">
        <f t="shared" si="168"/>
        <v>203</v>
      </c>
      <c r="N143" s="68">
        <f t="shared" si="168"/>
        <v>133.1</v>
      </c>
      <c r="O143" s="68">
        <f t="shared" si="168"/>
        <v>100</v>
      </c>
      <c r="P143" s="68">
        <f t="shared" si="168"/>
        <v>100</v>
      </c>
      <c r="Q143" s="68">
        <f t="shared" si="168"/>
        <v>100</v>
      </c>
      <c r="R143" s="68">
        <f t="shared" si="168"/>
        <v>100</v>
      </c>
      <c r="S143" s="72">
        <f t="shared" si="158"/>
        <v>0</v>
      </c>
      <c r="T143" s="72">
        <f t="shared" si="159"/>
        <v>0</v>
      </c>
      <c r="U143" s="72">
        <f t="shared" si="159"/>
        <v>0</v>
      </c>
      <c r="V143" s="72">
        <f t="shared" si="160"/>
        <v>0</v>
      </c>
      <c r="W143" s="72">
        <f t="shared" si="161"/>
        <v>0</v>
      </c>
      <c r="X143" s="64" t="s">
        <v>2</v>
      </c>
      <c r="Y143" s="68">
        <f>SUM(Z143:AK143)</f>
        <v>16034.300000000001</v>
      </c>
      <c r="Z143" s="68">
        <f aca="true" t="shared" si="170" ref="Z143:AK143">Z72+Z78+Z94+Z110</f>
        <v>3763.2</v>
      </c>
      <c r="AA143" s="68">
        <f t="shared" si="170"/>
        <v>6877.8</v>
      </c>
      <c r="AB143" s="68">
        <f t="shared" si="170"/>
        <v>232.89999999999998</v>
      </c>
      <c r="AC143" s="68">
        <f t="shared" si="170"/>
        <v>293.20000000000005</v>
      </c>
      <c r="AD143" s="68">
        <f t="shared" si="170"/>
        <v>1328.1000000000001</v>
      </c>
      <c r="AE143" s="68">
        <f>AE72+AE110</f>
        <v>2803</v>
      </c>
      <c r="AF143" s="68">
        <f>AF72+AF110</f>
        <v>203</v>
      </c>
      <c r="AG143" s="68">
        <f>AG72+AG110</f>
        <v>133.1</v>
      </c>
      <c r="AH143" s="68">
        <f t="shared" si="170"/>
        <v>100</v>
      </c>
      <c r="AI143" s="68">
        <f t="shared" si="170"/>
        <v>100</v>
      </c>
      <c r="AJ143" s="68">
        <f t="shared" si="170"/>
        <v>100</v>
      </c>
      <c r="AK143" s="68">
        <f t="shared" si="170"/>
        <v>100</v>
      </c>
    </row>
    <row r="144" spans="1:37" ht="56.25" customHeight="1">
      <c r="A144" s="44">
        <v>138</v>
      </c>
      <c r="B144" s="89"/>
      <c r="C144" s="90"/>
      <c r="D144" s="98"/>
      <c r="E144" s="64" t="s">
        <v>50</v>
      </c>
      <c r="F144" s="68">
        <f>SUM(G144:R144)</f>
        <v>824.9</v>
      </c>
      <c r="G144" s="58">
        <f>G73+G84+G95+G111</f>
        <v>400</v>
      </c>
      <c r="H144" s="58">
        <f>H73+H84+H95+H111</f>
        <v>424.9</v>
      </c>
      <c r="I144" s="58">
        <f>I73+I84+I95+I111</f>
        <v>0</v>
      </c>
      <c r="J144" s="68">
        <f>J73+J79+J95+J111</f>
        <v>0</v>
      </c>
      <c r="K144" s="68">
        <f aca="true" t="shared" si="171" ref="K144:R144">K73+K79+K95+K111</f>
        <v>0</v>
      </c>
      <c r="L144" s="68">
        <f t="shared" si="171"/>
        <v>0</v>
      </c>
      <c r="M144" s="68">
        <f t="shared" si="171"/>
        <v>0</v>
      </c>
      <c r="N144" s="68">
        <f t="shared" si="171"/>
        <v>0</v>
      </c>
      <c r="O144" s="68">
        <f t="shared" si="171"/>
        <v>0</v>
      </c>
      <c r="P144" s="68">
        <f t="shared" si="171"/>
        <v>0</v>
      </c>
      <c r="Q144" s="68">
        <f t="shared" si="171"/>
        <v>0</v>
      </c>
      <c r="R144" s="68">
        <f t="shared" si="171"/>
        <v>0</v>
      </c>
      <c r="S144" s="72">
        <f t="shared" si="158"/>
        <v>0</v>
      </c>
      <c r="T144" s="72">
        <f t="shared" si="159"/>
        <v>0</v>
      </c>
      <c r="U144" s="72">
        <f t="shared" si="159"/>
        <v>0</v>
      </c>
      <c r="V144" s="72">
        <f t="shared" si="160"/>
        <v>0</v>
      </c>
      <c r="W144" s="72">
        <f t="shared" si="161"/>
        <v>0</v>
      </c>
      <c r="X144" s="64" t="s">
        <v>50</v>
      </c>
      <c r="Y144" s="68">
        <f>SUM(Z144:AK144)</f>
        <v>824.9</v>
      </c>
      <c r="Z144" s="58">
        <f>Z73+Z84+Z95+Z111</f>
        <v>400</v>
      </c>
      <c r="AA144" s="58">
        <f>AA73+AA84+AA95+AA111</f>
        <v>424.9</v>
      </c>
      <c r="AB144" s="58">
        <f>AB73+AB84+AB95+AB111</f>
        <v>0</v>
      </c>
      <c r="AC144" s="68">
        <f>AC73+AC79+AC95+AC111</f>
        <v>0</v>
      </c>
      <c r="AD144" s="68">
        <f aca="true" t="shared" si="172" ref="AD144:AK144">AD73+AD79+AD95+AD111</f>
        <v>0</v>
      </c>
      <c r="AE144" s="68">
        <f t="shared" si="172"/>
        <v>0</v>
      </c>
      <c r="AF144" s="68">
        <f t="shared" si="172"/>
        <v>0</v>
      </c>
      <c r="AG144" s="68">
        <f t="shared" si="172"/>
        <v>0</v>
      </c>
      <c r="AH144" s="68">
        <f t="shared" si="172"/>
        <v>0</v>
      </c>
      <c r="AI144" s="68">
        <f t="shared" si="172"/>
        <v>0</v>
      </c>
      <c r="AJ144" s="68">
        <f t="shared" si="172"/>
        <v>0</v>
      </c>
      <c r="AK144" s="68">
        <f t="shared" si="172"/>
        <v>0</v>
      </c>
    </row>
    <row r="145" spans="1:37" ht="18.75" customHeight="1">
      <c r="A145" s="43">
        <v>139</v>
      </c>
      <c r="B145" s="85" t="s">
        <v>28</v>
      </c>
      <c r="C145" s="86"/>
      <c r="D145" s="101" t="s">
        <v>13</v>
      </c>
      <c r="E145" s="64" t="s">
        <v>0</v>
      </c>
      <c r="F145" s="58">
        <f>F146+F147+F148+F149</f>
        <v>2366800.83269</v>
      </c>
      <c r="G145" s="58">
        <f aca="true" t="shared" si="173" ref="G145:R145">G146+G147+G148+G149</f>
        <v>169904.93269</v>
      </c>
      <c r="H145" s="58">
        <f t="shared" si="173"/>
        <v>176050.5</v>
      </c>
      <c r="I145" s="58">
        <f t="shared" si="173"/>
        <v>183375.6</v>
      </c>
      <c r="J145" s="58">
        <f t="shared" si="173"/>
        <v>202538.8</v>
      </c>
      <c r="K145" s="58">
        <f t="shared" si="173"/>
        <v>217845.8</v>
      </c>
      <c r="L145" s="58">
        <f t="shared" si="173"/>
        <v>233453.80000000002</v>
      </c>
      <c r="M145" s="58">
        <f t="shared" si="173"/>
        <v>225357.6</v>
      </c>
      <c r="N145" s="58">
        <f t="shared" si="173"/>
        <v>226062.59999999998</v>
      </c>
      <c r="O145" s="58">
        <f t="shared" si="173"/>
        <v>183052.8</v>
      </c>
      <c r="P145" s="58">
        <f t="shared" si="173"/>
        <v>183052.8</v>
      </c>
      <c r="Q145" s="58">
        <f t="shared" si="173"/>
        <v>183052.8</v>
      </c>
      <c r="R145" s="58">
        <f t="shared" si="173"/>
        <v>183052.8</v>
      </c>
      <c r="S145" s="72">
        <f t="shared" si="158"/>
        <v>2328.7999999998137</v>
      </c>
      <c r="T145" s="72">
        <f t="shared" si="159"/>
        <v>0</v>
      </c>
      <c r="U145" s="72">
        <f t="shared" si="159"/>
        <v>2328.7999999999884</v>
      </c>
      <c r="V145" s="72">
        <f t="shared" si="160"/>
        <v>0</v>
      </c>
      <c r="W145" s="72">
        <f t="shared" si="161"/>
        <v>0</v>
      </c>
      <c r="X145" s="64" t="s">
        <v>0</v>
      </c>
      <c r="Y145" s="58">
        <f>Y146+Y147+Y148+Y149</f>
        <v>2369129.63269</v>
      </c>
      <c r="Z145" s="58">
        <f aca="true" t="shared" si="174" ref="Z145:AK145">Z146+Z147+Z148+Z149</f>
        <v>169904.93269</v>
      </c>
      <c r="AA145" s="58">
        <f t="shared" si="174"/>
        <v>176050.5</v>
      </c>
      <c r="AB145" s="58">
        <f t="shared" si="174"/>
        <v>183375.6</v>
      </c>
      <c r="AC145" s="58">
        <f t="shared" si="174"/>
        <v>202538.8</v>
      </c>
      <c r="AD145" s="58">
        <f t="shared" si="174"/>
        <v>217845.8</v>
      </c>
      <c r="AE145" s="58">
        <f t="shared" si="174"/>
        <v>235782.6</v>
      </c>
      <c r="AF145" s="58">
        <f t="shared" si="174"/>
        <v>225357.6</v>
      </c>
      <c r="AG145" s="58">
        <f t="shared" si="174"/>
        <v>226062.59999999998</v>
      </c>
      <c r="AH145" s="58">
        <f t="shared" si="174"/>
        <v>183052.8</v>
      </c>
      <c r="AI145" s="58">
        <f t="shared" si="174"/>
        <v>183052.8</v>
      </c>
      <c r="AJ145" s="58">
        <f t="shared" si="174"/>
        <v>183052.8</v>
      </c>
      <c r="AK145" s="58">
        <f t="shared" si="174"/>
        <v>183052.8</v>
      </c>
    </row>
    <row r="146" spans="1:37" ht="37.5" customHeight="1">
      <c r="A146" s="43">
        <v>140</v>
      </c>
      <c r="B146" s="87"/>
      <c r="C146" s="88"/>
      <c r="D146" s="100"/>
      <c r="E146" s="64" t="s">
        <v>3</v>
      </c>
      <c r="F146" s="68">
        <f>SUM(G146:R146)</f>
        <v>122401.83269000001</v>
      </c>
      <c r="G146" s="58">
        <f aca="true" t="shared" si="175" ref="G146:I148">G9</f>
        <v>9350.03269</v>
      </c>
      <c r="H146" s="58">
        <f t="shared" si="175"/>
        <v>8235.8</v>
      </c>
      <c r="I146" s="58">
        <f t="shared" si="175"/>
        <v>8119.2</v>
      </c>
      <c r="J146" s="58">
        <f>J29</f>
        <v>9080.699999999999</v>
      </c>
      <c r="K146" s="58">
        <f aca="true" t="shared" si="176" ref="K146:R146">K29</f>
        <v>9837.5</v>
      </c>
      <c r="L146" s="58">
        <f t="shared" si="176"/>
        <v>11007.3</v>
      </c>
      <c r="M146" s="58">
        <f t="shared" si="176"/>
        <v>11826.1</v>
      </c>
      <c r="N146" s="58">
        <f t="shared" si="176"/>
        <v>12494</v>
      </c>
      <c r="O146" s="58">
        <f t="shared" si="176"/>
        <v>10612.8</v>
      </c>
      <c r="P146" s="58">
        <f t="shared" si="176"/>
        <v>10612.8</v>
      </c>
      <c r="Q146" s="58">
        <f t="shared" si="176"/>
        <v>10612.8</v>
      </c>
      <c r="R146" s="58">
        <f t="shared" si="176"/>
        <v>10612.8</v>
      </c>
      <c r="S146" s="72">
        <f t="shared" si="158"/>
        <v>0</v>
      </c>
      <c r="T146" s="72">
        <f t="shared" si="159"/>
        <v>0</v>
      </c>
      <c r="U146" s="72">
        <f t="shared" si="159"/>
        <v>0</v>
      </c>
      <c r="V146" s="72">
        <f t="shared" si="160"/>
        <v>0</v>
      </c>
      <c r="W146" s="72">
        <f t="shared" si="161"/>
        <v>0</v>
      </c>
      <c r="X146" s="64" t="s">
        <v>3</v>
      </c>
      <c r="Y146" s="68">
        <f>SUM(Z146:AK146)</f>
        <v>122401.83269000001</v>
      </c>
      <c r="Z146" s="58">
        <f>Z9</f>
        <v>9350.03269</v>
      </c>
      <c r="AA146" s="58">
        <f>AA9</f>
        <v>8235.8</v>
      </c>
      <c r="AB146" s="58">
        <f>AB9</f>
        <v>8119.2</v>
      </c>
      <c r="AC146" s="58">
        <f>AC29</f>
        <v>9080.699999999999</v>
      </c>
      <c r="AD146" s="58">
        <f aca="true" t="shared" si="177" ref="AD146:AK146">AD29</f>
        <v>9837.5</v>
      </c>
      <c r="AE146" s="58">
        <f t="shared" si="177"/>
        <v>11007.3</v>
      </c>
      <c r="AF146" s="58">
        <f t="shared" si="177"/>
        <v>11826.1</v>
      </c>
      <c r="AG146" s="58">
        <f t="shared" si="177"/>
        <v>12494</v>
      </c>
      <c r="AH146" s="58">
        <f t="shared" si="177"/>
        <v>10612.8</v>
      </c>
      <c r="AI146" s="58">
        <f t="shared" si="177"/>
        <v>10612.8</v>
      </c>
      <c r="AJ146" s="58">
        <f t="shared" si="177"/>
        <v>10612.8</v>
      </c>
      <c r="AK146" s="58">
        <f t="shared" si="177"/>
        <v>10612.8</v>
      </c>
    </row>
    <row r="147" spans="1:37" ht="48.75" customHeight="1">
      <c r="A147" s="44">
        <v>141</v>
      </c>
      <c r="B147" s="87"/>
      <c r="C147" s="88"/>
      <c r="D147" s="100"/>
      <c r="E147" s="64" t="s">
        <v>1</v>
      </c>
      <c r="F147" s="68">
        <f>SUM(G147:R147)</f>
        <v>83703.4</v>
      </c>
      <c r="G147" s="58">
        <f t="shared" si="175"/>
        <v>14981.9</v>
      </c>
      <c r="H147" s="58">
        <f t="shared" si="175"/>
        <v>17761.5</v>
      </c>
      <c r="I147" s="58">
        <f t="shared" si="175"/>
        <v>17149.4</v>
      </c>
      <c r="J147" s="58">
        <f aca="true" t="shared" si="178" ref="J147:R147">J10</f>
        <v>15816.9</v>
      </c>
      <c r="K147" s="58">
        <f t="shared" si="178"/>
        <v>2637</v>
      </c>
      <c r="L147" s="58">
        <f t="shared" si="178"/>
        <v>2728.4</v>
      </c>
      <c r="M147" s="58">
        <f t="shared" si="178"/>
        <v>2593.5</v>
      </c>
      <c r="N147" s="58">
        <f t="shared" si="178"/>
        <v>2630.8</v>
      </c>
      <c r="O147" s="58">
        <f t="shared" si="178"/>
        <v>1851</v>
      </c>
      <c r="P147" s="58">
        <f t="shared" si="178"/>
        <v>1851</v>
      </c>
      <c r="Q147" s="58">
        <f t="shared" si="178"/>
        <v>1851</v>
      </c>
      <c r="R147" s="58">
        <f t="shared" si="178"/>
        <v>1851</v>
      </c>
      <c r="S147" s="72">
        <f t="shared" si="158"/>
        <v>1842.5</v>
      </c>
      <c r="T147" s="72">
        <f t="shared" si="159"/>
        <v>0</v>
      </c>
      <c r="U147" s="72">
        <f t="shared" si="159"/>
        <v>1842.4999999999995</v>
      </c>
      <c r="V147" s="72">
        <f t="shared" si="160"/>
        <v>0</v>
      </c>
      <c r="W147" s="72">
        <f t="shared" si="161"/>
        <v>0</v>
      </c>
      <c r="X147" s="64" t="s">
        <v>1</v>
      </c>
      <c r="Y147" s="68">
        <f>SUM(Z147:AK147)</f>
        <v>85545.9</v>
      </c>
      <c r="Z147" s="58">
        <f aca="true" t="shared" si="179" ref="Z147:AF147">Z10</f>
        <v>14981.9</v>
      </c>
      <c r="AA147" s="58">
        <f t="shared" si="179"/>
        <v>17761.5</v>
      </c>
      <c r="AB147" s="58">
        <f t="shared" si="179"/>
        <v>17149.4</v>
      </c>
      <c r="AC147" s="58">
        <f t="shared" si="179"/>
        <v>15816.9</v>
      </c>
      <c r="AD147" s="58">
        <f t="shared" si="179"/>
        <v>2637</v>
      </c>
      <c r="AE147" s="58">
        <f t="shared" si="179"/>
        <v>4570.9</v>
      </c>
      <c r="AF147" s="58">
        <f t="shared" si="179"/>
        <v>2593.5</v>
      </c>
      <c r="AG147" s="58">
        <f>AG10</f>
        <v>2630.8</v>
      </c>
      <c r="AH147" s="58">
        <f>AH10</f>
        <v>1851</v>
      </c>
      <c r="AI147" s="58">
        <f>AI10</f>
        <v>1851</v>
      </c>
      <c r="AJ147" s="58">
        <f>AJ10</f>
        <v>1851</v>
      </c>
      <c r="AK147" s="58">
        <f>AK10</f>
        <v>1851</v>
      </c>
    </row>
    <row r="148" spans="1:37" ht="33.75" customHeight="1">
      <c r="A148" s="44">
        <v>142</v>
      </c>
      <c r="B148" s="87"/>
      <c r="C148" s="88"/>
      <c r="D148" s="100"/>
      <c r="E148" s="64" t="s">
        <v>2</v>
      </c>
      <c r="F148" s="68">
        <f>SUM(G148:R148)</f>
        <v>2160695.6</v>
      </c>
      <c r="G148" s="58">
        <f t="shared" si="175"/>
        <v>145573</v>
      </c>
      <c r="H148" s="58">
        <f t="shared" si="175"/>
        <v>150053.2</v>
      </c>
      <c r="I148" s="58">
        <f t="shared" si="175"/>
        <v>158107</v>
      </c>
      <c r="J148" s="58">
        <f aca="true" t="shared" si="180" ref="J148:R148">J11</f>
        <v>177641.19999999998</v>
      </c>
      <c r="K148" s="58">
        <f t="shared" si="180"/>
        <v>205371.3</v>
      </c>
      <c r="L148" s="58">
        <f t="shared" si="180"/>
        <v>219718.1</v>
      </c>
      <c r="M148" s="58">
        <f t="shared" si="180"/>
        <v>210938</v>
      </c>
      <c r="N148" s="58">
        <f t="shared" si="180"/>
        <v>210937.8</v>
      </c>
      <c r="O148" s="58">
        <f t="shared" si="180"/>
        <v>170589</v>
      </c>
      <c r="P148" s="58">
        <f t="shared" si="180"/>
        <v>170589</v>
      </c>
      <c r="Q148" s="58">
        <f t="shared" si="180"/>
        <v>170589</v>
      </c>
      <c r="R148" s="58">
        <f t="shared" si="180"/>
        <v>170589</v>
      </c>
      <c r="S148" s="72">
        <f t="shared" si="158"/>
        <v>486.29999999981374</v>
      </c>
      <c r="T148" s="72">
        <f t="shared" si="159"/>
        <v>0</v>
      </c>
      <c r="U148" s="72">
        <f t="shared" si="159"/>
        <v>486.29999999998836</v>
      </c>
      <c r="V148" s="72">
        <f t="shared" si="160"/>
        <v>0</v>
      </c>
      <c r="W148" s="72">
        <f t="shared" si="161"/>
        <v>0</v>
      </c>
      <c r="X148" s="64" t="s">
        <v>2</v>
      </c>
      <c r="Y148" s="68">
        <f>SUM(Z148:AK148)</f>
        <v>2161181.9</v>
      </c>
      <c r="Z148" s="58">
        <f aca="true" t="shared" si="181" ref="Z148:AK148">Z11</f>
        <v>145573</v>
      </c>
      <c r="AA148" s="58">
        <f t="shared" si="181"/>
        <v>150053.2</v>
      </c>
      <c r="AB148" s="58">
        <f t="shared" si="181"/>
        <v>158107</v>
      </c>
      <c r="AC148" s="58">
        <f t="shared" si="181"/>
        <v>177641.19999999998</v>
      </c>
      <c r="AD148" s="58">
        <f t="shared" si="181"/>
        <v>205371.3</v>
      </c>
      <c r="AE148" s="58">
        <f t="shared" si="181"/>
        <v>220204.4</v>
      </c>
      <c r="AF148" s="58">
        <f t="shared" si="181"/>
        <v>210938</v>
      </c>
      <c r="AG148" s="58">
        <f t="shared" si="181"/>
        <v>210937.8</v>
      </c>
      <c r="AH148" s="58">
        <f t="shared" si="181"/>
        <v>170589</v>
      </c>
      <c r="AI148" s="58">
        <f t="shared" si="181"/>
        <v>170589</v>
      </c>
      <c r="AJ148" s="58">
        <f t="shared" si="181"/>
        <v>170589</v>
      </c>
      <c r="AK148" s="58">
        <f t="shared" si="181"/>
        <v>170589</v>
      </c>
    </row>
    <row r="149" spans="1:37" ht="63" customHeight="1">
      <c r="A149" s="43">
        <v>143</v>
      </c>
      <c r="B149" s="89"/>
      <c r="C149" s="90"/>
      <c r="D149" s="103"/>
      <c r="E149" s="64" t="s">
        <v>50</v>
      </c>
      <c r="F149" s="68">
        <f>SUM(G149:R149)</f>
        <v>0</v>
      </c>
      <c r="G149" s="58">
        <f>G12</f>
        <v>0</v>
      </c>
      <c r="H149" s="58">
        <v>0</v>
      </c>
      <c r="I149" s="58">
        <v>0</v>
      </c>
      <c r="J149" s="58">
        <f>J116-J144</f>
        <v>0</v>
      </c>
      <c r="K149" s="58">
        <f>K116-K144</f>
        <v>0</v>
      </c>
      <c r="L149" s="58">
        <f>L116-L144</f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  <c r="R149" s="58">
        <v>0</v>
      </c>
      <c r="S149" s="72">
        <f t="shared" si="158"/>
        <v>0</v>
      </c>
      <c r="T149" s="72">
        <f t="shared" si="159"/>
        <v>0</v>
      </c>
      <c r="U149" s="72">
        <f t="shared" si="159"/>
        <v>0</v>
      </c>
      <c r="V149" s="72">
        <f t="shared" si="160"/>
        <v>0</v>
      </c>
      <c r="W149" s="72">
        <f t="shared" si="161"/>
        <v>0</v>
      </c>
      <c r="X149" s="64" t="s">
        <v>50</v>
      </c>
      <c r="Y149" s="68">
        <f>SUM(Z149:AK149)</f>
        <v>0</v>
      </c>
      <c r="Z149" s="58">
        <f>Z12</f>
        <v>0</v>
      </c>
      <c r="AA149" s="58">
        <v>0</v>
      </c>
      <c r="AB149" s="58">
        <v>0</v>
      </c>
      <c r="AC149" s="58">
        <f>AC116-AC144</f>
        <v>0</v>
      </c>
      <c r="AD149" s="58">
        <f>AD116-AD144</f>
        <v>0</v>
      </c>
      <c r="AE149" s="58">
        <f>AE116-AE144</f>
        <v>0</v>
      </c>
      <c r="AF149" s="58">
        <v>0</v>
      </c>
      <c r="AG149" s="58">
        <v>0</v>
      </c>
      <c r="AH149" s="58">
        <v>0</v>
      </c>
      <c r="AI149" s="58">
        <v>0</v>
      </c>
      <c r="AJ149" s="58">
        <v>0</v>
      </c>
      <c r="AK149" s="58">
        <v>0</v>
      </c>
    </row>
    <row r="150" spans="1:37" ht="18.75" customHeight="1">
      <c r="A150" s="43">
        <v>144</v>
      </c>
      <c r="B150" s="85" t="s">
        <v>29</v>
      </c>
      <c r="C150" s="86"/>
      <c r="D150" s="101" t="s">
        <v>6</v>
      </c>
      <c r="E150" s="64" t="s">
        <v>0</v>
      </c>
      <c r="F150" s="68">
        <f>F151+F152+F153+F154</f>
        <v>296235.5</v>
      </c>
      <c r="G150" s="68">
        <f aca="true" t="shared" si="182" ref="G150:R150">G151+G152+G153+G154</f>
        <v>22240.3</v>
      </c>
      <c r="H150" s="68">
        <f t="shared" si="182"/>
        <v>23672.4</v>
      </c>
      <c r="I150" s="68">
        <f t="shared" si="182"/>
        <v>22391.3</v>
      </c>
      <c r="J150" s="68">
        <f>J151+J152+J153+J154</f>
        <v>22000</v>
      </c>
      <c r="K150" s="68">
        <f t="shared" si="182"/>
        <v>25539.5</v>
      </c>
      <c r="L150" s="68">
        <f t="shared" si="182"/>
        <v>30300</v>
      </c>
      <c r="M150" s="68">
        <f t="shared" si="182"/>
        <v>30000</v>
      </c>
      <c r="N150" s="68">
        <f t="shared" si="182"/>
        <v>30000</v>
      </c>
      <c r="O150" s="68">
        <f t="shared" si="182"/>
        <v>22523</v>
      </c>
      <c r="P150" s="68">
        <f t="shared" si="182"/>
        <v>22523</v>
      </c>
      <c r="Q150" s="68">
        <f t="shared" si="182"/>
        <v>22523</v>
      </c>
      <c r="R150" s="68">
        <f t="shared" si="182"/>
        <v>22523</v>
      </c>
      <c r="S150" s="72">
        <f t="shared" si="158"/>
        <v>0</v>
      </c>
      <c r="T150" s="72">
        <f t="shared" si="159"/>
        <v>0</v>
      </c>
      <c r="U150" s="72">
        <f t="shared" si="159"/>
        <v>0</v>
      </c>
      <c r="V150" s="72">
        <f t="shared" si="160"/>
        <v>0</v>
      </c>
      <c r="W150" s="72">
        <f t="shared" si="161"/>
        <v>0</v>
      </c>
      <c r="X150" s="64" t="s">
        <v>0</v>
      </c>
      <c r="Y150" s="68">
        <f>Y151+Y152+Y153+Y154</f>
        <v>296235.5</v>
      </c>
      <c r="Z150" s="68">
        <f>Z151+Z152+Z153+Z154</f>
        <v>22240.3</v>
      </c>
      <c r="AA150" s="68">
        <f>AA151+AA152+AA153+AA154</f>
        <v>23672.4</v>
      </c>
      <c r="AB150" s="68">
        <f>AB151+AB152+AB153+AB154</f>
        <v>22391.3</v>
      </c>
      <c r="AC150" s="68">
        <f>AC151+AC152+AC153+AC154</f>
        <v>22000</v>
      </c>
      <c r="AD150" s="68">
        <f aca="true" t="shared" si="183" ref="AD150:AK150">AD151+AD152+AD153+AD154</f>
        <v>25539.5</v>
      </c>
      <c r="AE150" s="68">
        <f t="shared" si="183"/>
        <v>30300</v>
      </c>
      <c r="AF150" s="68">
        <f t="shared" si="183"/>
        <v>30000</v>
      </c>
      <c r="AG150" s="68">
        <f t="shared" si="183"/>
        <v>30000</v>
      </c>
      <c r="AH150" s="68">
        <f t="shared" si="183"/>
        <v>22523</v>
      </c>
      <c r="AI150" s="68">
        <f t="shared" si="183"/>
        <v>22523</v>
      </c>
      <c r="AJ150" s="68">
        <f t="shared" si="183"/>
        <v>22523</v>
      </c>
      <c r="AK150" s="68">
        <f t="shared" si="183"/>
        <v>22523</v>
      </c>
    </row>
    <row r="151" spans="1:37" ht="37.5" customHeight="1">
      <c r="A151" s="44">
        <v>145</v>
      </c>
      <c r="B151" s="87"/>
      <c r="C151" s="88"/>
      <c r="D151" s="100"/>
      <c r="E151" s="64" t="s">
        <v>3</v>
      </c>
      <c r="F151" s="68">
        <f>SUM(G151:R151)</f>
        <v>0</v>
      </c>
      <c r="G151" s="58">
        <f aca="true" t="shared" si="184" ref="G151:I154">G14</f>
        <v>0</v>
      </c>
      <c r="H151" s="58">
        <f t="shared" si="184"/>
        <v>0</v>
      </c>
      <c r="I151" s="58">
        <f t="shared" si="184"/>
        <v>0</v>
      </c>
      <c r="J151" s="58">
        <v>0</v>
      </c>
      <c r="K151" s="58">
        <v>0</v>
      </c>
      <c r="L151" s="58">
        <v>0</v>
      </c>
      <c r="M151" s="58">
        <f aca="true" t="shared" si="185" ref="M151:R154">M14</f>
        <v>0</v>
      </c>
      <c r="N151" s="58">
        <f t="shared" si="185"/>
        <v>0</v>
      </c>
      <c r="O151" s="58">
        <f t="shared" si="185"/>
        <v>0</v>
      </c>
      <c r="P151" s="58">
        <f t="shared" si="185"/>
        <v>0</v>
      </c>
      <c r="Q151" s="58">
        <f t="shared" si="185"/>
        <v>0</v>
      </c>
      <c r="R151" s="58">
        <f t="shared" si="185"/>
        <v>0</v>
      </c>
      <c r="S151" s="72">
        <f t="shared" si="158"/>
        <v>0</v>
      </c>
      <c r="T151" s="72">
        <f t="shared" si="159"/>
        <v>0</v>
      </c>
      <c r="U151" s="72">
        <f t="shared" si="159"/>
        <v>0</v>
      </c>
      <c r="V151" s="72">
        <f t="shared" si="160"/>
        <v>0</v>
      </c>
      <c r="W151" s="72">
        <f t="shared" si="161"/>
        <v>0</v>
      </c>
      <c r="X151" s="64" t="s">
        <v>3</v>
      </c>
      <c r="Y151" s="68">
        <f>SUM(Z151:AK151)</f>
        <v>0</v>
      </c>
      <c r="Z151" s="58">
        <f aca="true" t="shared" si="186" ref="Z151:AB154">Z14</f>
        <v>0</v>
      </c>
      <c r="AA151" s="58">
        <f t="shared" si="186"/>
        <v>0</v>
      </c>
      <c r="AB151" s="58">
        <f t="shared" si="186"/>
        <v>0</v>
      </c>
      <c r="AC151" s="58">
        <v>0</v>
      </c>
      <c r="AD151" s="58">
        <v>0</v>
      </c>
      <c r="AE151" s="58">
        <v>0</v>
      </c>
      <c r="AF151" s="58">
        <f aca="true" t="shared" si="187" ref="AF151:AK151">AF14</f>
        <v>0</v>
      </c>
      <c r="AG151" s="58">
        <f t="shared" si="187"/>
        <v>0</v>
      </c>
      <c r="AH151" s="58">
        <f t="shared" si="187"/>
        <v>0</v>
      </c>
      <c r="AI151" s="58">
        <f t="shared" si="187"/>
        <v>0</v>
      </c>
      <c r="AJ151" s="58">
        <f t="shared" si="187"/>
        <v>0</v>
      </c>
      <c r="AK151" s="58">
        <f t="shared" si="187"/>
        <v>0</v>
      </c>
    </row>
    <row r="152" spans="1:37" ht="48.75" customHeight="1">
      <c r="A152" s="44">
        <v>146</v>
      </c>
      <c r="B152" s="87"/>
      <c r="C152" s="88"/>
      <c r="D152" s="100"/>
      <c r="E152" s="64" t="s">
        <v>1</v>
      </c>
      <c r="F152" s="68">
        <f>SUM(G152:R152)</f>
        <v>0</v>
      </c>
      <c r="G152" s="58">
        <f t="shared" si="184"/>
        <v>0</v>
      </c>
      <c r="H152" s="58">
        <f t="shared" si="184"/>
        <v>0</v>
      </c>
      <c r="I152" s="58">
        <f t="shared" si="184"/>
        <v>0</v>
      </c>
      <c r="J152" s="58">
        <f>J35+J40+J81+J92+J108</f>
        <v>0</v>
      </c>
      <c r="K152" s="58">
        <v>0</v>
      </c>
      <c r="L152" s="58">
        <f>L35+L40+L81+L92+L108</f>
        <v>0</v>
      </c>
      <c r="M152" s="58">
        <f t="shared" si="185"/>
        <v>0</v>
      </c>
      <c r="N152" s="58">
        <f t="shared" si="185"/>
        <v>0</v>
      </c>
      <c r="O152" s="58">
        <f t="shared" si="185"/>
        <v>0</v>
      </c>
      <c r="P152" s="58">
        <f t="shared" si="185"/>
        <v>0</v>
      </c>
      <c r="Q152" s="58">
        <f t="shared" si="185"/>
        <v>0</v>
      </c>
      <c r="R152" s="58">
        <f t="shared" si="185"/>
        <v>0</v>
      </c>
      <c r="S152" s="72">
        <f t="shared" si="158"/>
        <v>0</v>
      </c>
      <c r="T152" s="72">
        <f t="shared" si="159"/>
        <v>0</v>
      </c>
      <c r="U152" s="72">
        <f t="shared" si="159"/>
        <v>0</v>
      </c>
      <c r="V152" s="72">
        <f t="shared" si="160"/>
        <v>0</v>
      </c>
      <c r="W152" s="72">
        <f t="shared" si="161"/>
        <v>0</v>
      </c>
      <c r="X152" s="64" t="s">
        <v>1</v>
      </c>
      <c r="Y152" s="68">
        <f>SUM(Z152:AK152)</f>
        <v>0</v>
      </c>
      <c r="Z152" s="58">
        <f t="shared" si="186"/>
        <v>0</v>
      </c>
      <c r="AA152" s="58">
        <f t="shared" si="186"/>
        <v>0</v>
      </c>
      <c r="AB152" s="58">
        <f t="shared" si="186"/>
        <v>0</v>
      </c>
      <c r="AC152" s="58">
        <f>AC35+AC40+AC81+AC92+AC108</f>
        <v>0</v>
      </c>
      <c r="AD152" s="58">
        <v>0</v>
      </c>
      <c r="AE152" s="58">
        <f>AE35+AE40+AE81+AE92+AE108</f>
        <v>0</v>
      </c>
      <c r="AF152" s="58">
        <f aca="true" t="shared" si="188" ref="AF152:AK152">AF15</f>
        <v>0</v>
      </c>
      <c r="AG152" s="58">
        <f t="shared" si="188"/>
        <v>0</v>
      </c>
      <c r="AH152" s="58">
        <f t="shared" si="188"/>
        <v>0</v>
      </c>
      <c r="AI152" s="58">
        <f t="shared" si="188"/>
        <v>0</v>
      </c>
      <c r="AJ152" s="58">
        <f t="shared" si="188"/>
        <v>0</v>
      </c>
      <c r="AK152" s="58">
        <f t="shared" si="188"/>
        <v>0</v>
      </c>
    </row>
    <row r="153" spans="1:37" ht="26.25" customHeight="1">
      <c r="A153" s="43">
        <v>147</v>
      </c>
      <c r="B153" s="87"/>
      <c r="C153" s="88"/>
      <c r="D153" s="100"/>
      <c r="E153" s="64" t="s">
        <v>2</v>
      </c>
      <c r="F153" s="68">
        <f>SUM(G153:R153)</f>
        <v>296235.5</v>
      </c>
      <c r="G153" s="58">
        <f t="shared" si="184"/>
        <v>22240.3</v>
      </c>
      <c r="H153" s="58">
        <f t="shared" si="184"/>
        <v>23672.4</v>
      </c>
      <c r="I153" s="58">
        <f t="shared" si="184"/>
        <v>22391.3</v>
      </c>
      <c r="J153" s="58">
        <f>J16</f>
        <v>22000</v>
      </c>
      <c r="K153" s="58">
        <f>K16</f>
        <v>25539.5</v>
      </c>
      <c r="L153" s="58">
        <f>L16</f>
        <v>30300</v>
      </c>
      <c r="M153" s="58">
        <f t="shared" si="185"/>
        <v>30000</v>
      </c>
      <c r="N153" s="58">
        <f t="shared" si="185"/>
        <v>30000</v>
      </c>
      <c r="O153" s="58">
        <f t="shared" si="185"/>
        <v>22523</v>
      </c>
      <c r="P153" s="58">
        <f t="shared" si="185"/>
        <v>22523</v>
      </c>
      <c r="Q153" s="58">
        <f t="shared" si="185"/>
        <v>22523</v>
      </c>
      <c r="R153" s="58">
        <f t="shared" si="185"/>
        <v>22523</v>
      </c>
      <c r="S153" s="72">
        <f t="shared" si="158"/>
        <v>0</v>
      </c>
      <c r="T153" s="72">
        <f t="shared" si="159"/>
        <v>0</v>
      </c>
      <c r="U153" s="72">
        <f t="shared" si="159"/>
        <v>0</v>
      </c>
      <c r="V153" s="72">
        <f t="shared" si="160"/>
        <v>0</v>
      </c>
      <c r="W153" s="72">
        <f t="shared" si="161"/>
        <v>0</v>
      </c>
      <c r="X153" s="64" t="s">
        <v>2</v>
      </c>
      <c r="Y153" s="68">
        <f>SUM(Z153:AK153)</f>
        <v>296235.5</v>
      </c>
      <c r="Z153" s="58">
        <f t="shared" si="186"/>
        <v>22240.3</v>
      </c>
      <c r="AA153" s="58">
        <f t="shared" si="186"/>
        <v>23672.4</v>
      </c>
      <c r="AB153" s="58">
        <f t="shared" si="186"/>
        <v>22391.3</v>
      </c>
      <c r="AC153" s="58">
        <f>AC16</f>
        <v>22000</v>
      </c>
      <c r="AD153" s="58">
        <f>AD16</f>
        <v>25539.5</v>
      </c>
      <c r="AE153" s="58">
        <f>AE16</f>
        <v>30300</v>
      </c>
      <c r="AF153" s="58">
        <f aca="true" t="shared" si="189" ref="AF153:AK153">AF16</f>
        <v>30000</v>
      </c>
      <c r="AG153" s="58">
        <f t="shared" si="189"/>
        <v>30000</v>
      </c>
      <c r="AH153" s="58">
        <f t="shared" si="189"/>
        <v>22523</v>
      </c>
      <c r="AI153" s="58">
        <f t="shared" si="189"/>
        <v>22523</v>
      </c>
      <c r="AJ153" s="58">
        <f t="shared" si="189"/>
        <v>22523</v>
      </c>
      <c r="AK153" s="58">
        <f t="shared" si="189"/>
        <v>22523</v>
      </c>
    </row>
    <row r="154" spans="1:37" ht="65.25" customHeight="1">
      <c r="A154" s="43">
        <v>148</v>
      </c>
      <c r="B154" s="89"/>
      <c r="C154" s="90"/>
      <c r="D154" s="103"/>
      <c r="E154" s="64" t="s">
        <v>50</v>
      </c>
      <c r="F154" s="68">
        <f>SUM(G154:R154)</f>
        <v>0</v>
      </c>
      <c r="G154" s="58">
        <f t="shared" si="184"/>
        <v>0</v>
      </c>
      <c r="H154" s="58">
        <f t="shared" si="184"/>
        <v>0</v>
      </c>
      <c r="I154" s="58">
        <f t="shared" si="184"/>
        <v>0</v>
      </c>
      <c r="J154" s="58">
        <v>0</v>
      </c>
      <c r="K154" s="58">
        <v>0</v>
      </c>
      <c r="L154" s="58">
        <v>0</v>
      </c>
      <c r="M154" s="58">
        <f t="shared" si="185"/>
        <v>0</v>
      </c>
      <c r="N154" s="58">
        <f t="shared" si="185"/>
        <v>0</v>
      </c>
      <c r="O154" s="58">
        <f t="shared" si="185"/>
        <v>0</v>
      </c>
      <c r="P154" s="58">
        <f t="shared" si="185"/>
        <v>0</v>
      </c>
      <c r="Q154" s="58">
        <f t="shared" si="185"/>
        <v>0</v>
      </c>
      <c r="R154" s="58">
        <f t="shared" si="185"/>
        <v>0</v>
      </c>
      <c r="S154" s="72">
        <f t="shared" si="158"/>
        <v>0</v>
      </c>
      <c r="T154" s="72">
        <f t="shared" si="159"/>
        <v>0</v>
      </c>
      <c r="U154" s="72">
        <f t="shared" si="159"/>
        <v>0</v>
      </c>
      <c r="V154" s="72">
        <f t="shared" si="160"/>
        <v>0</v>
      </c>
      <c r="W154" s="72">
        <f t="shared" si="161"/>
        <v>0</v>
      </c>
      <c r="X154" s="64" t="s">
        <v>50</v>
      </c>
      <c r="Y154" s="68">
        <f>SUM(Z154:AK154)</f>
        <v>0</v>
      </c>
      <c r="Z154" s="58">
        <f t="shared" si="186"/>
        <v>0</v>
      </c>
      <c r="AA154" s="58">
        <f t="shared" si="186"/>
        <v>0</v>
      </c>
      <c r="AB154" s="58">
        <f t="shared" si="186"/>
        <v>0</v>
      </c>
      <c r="AC154" s="58">
        <v>0</v>
      </c>
      <c r="AD154" s="58">
        <v>0</v>
      </c>
      <c r="AE154" s="58">
        <v>0</v>
      </c>
      <c r="AF154" s="58">
        <f aca="true" t="shared" si="190" ref="AF154:AK154">AF17</f>
        <v>0</v>
      </c>
      <c r="AG154" s="58">
        <f t="shared" si="190"/>
        <v>0</v>
      </c>
      <c r="AH154" s="58">
        <f t="shared" si="190"/>
        <v>0</v>
      </c>
      <c r="AI154" s="58">
        <f t="shared" si="190"/>
        <v>0</v>
      </c>
      <c r="AJ154" s="58">
        <f t="shared" si="190"/>
        <v>0</v>
      </c>
      <c r="AK154" s="58">
        <f t="shared" si="190"/>
        <v>0</v>
      </c>
    </row>
    <row r="155" spans="1:37" ht="24.75" customHeight="1">
      <c r="A155" s="44">
        <v>149</v>
      </c>
      <c r="B155" s="85" t="s">
        <v>30</v>
      </c>
      <c r="C155" s="86"/>
      <c r="D155" s="101" t="s">
        <v>55</v>
      </c>
      <c r="E155" s="64" t="s">
        <v>0</v>
      </c>
      <c r="F155" s="68">
        <f>F156+F157+F158+F159</f>
        <v>916518.2999999999</v>
      </c>
      <c r="G155" s="68">
        <f>G156+G157+G158+G159</f>
        <v>49173</v>
      </c>
      <c r="H155" s="68">
        <f>H156+H157+H158+H159</f>
        <v>50995.7</v>
      </c>
      <c r="I155" s="68">
        <f>I156+I157+I158+I159</f>
        <v>53117.4</v>
      </c>
      <c r="J155" s="58">
        <f>SUM(J156:J159)</f>
        <v>63312.7</v>
      </c>
      <c r="K155" s="58">
        <f aca="true" t="shared" si="191" ref="K155:R155">K158</f>
        <v>94119.5</v>
      </c>
      <c r="L155" s="58">
        <f t="shared" si="191"/>
        <v>99800</v>
      </c>
      <c r="M155" s="58">
        <f t="shared" si="191"/>
        <v>93000</v>
      </c>
      <c r="N155" s="58">
        <f t="shared" si="191"/>
        <v>93000</v>
      </c>
      <c r="O155" s="58">
        <f t="shared" si="191"/>
        <v>80000</v>
      </c>
      <c r="P155" s="58">
        <f t="shared" si="191"/>
        <v>80000</v>
      </c>
      <c r="Q155" s="58">
        <f t="shared" si="191"/>
        <v>80000</v>
      </c>
      <c r="R155" s="58">
        <f t="shared" si="191"/>
        <v>80000</v>
      </c>
      <c r="S155" s="72">
        <f t="shared" si="158"/>
        <v>162.59999999997672</v>
      </c>
      <c r="T155" s="72">
        <f t="shared" si="159"/>
        <v>0</v>
      </c>
      <c r="U155" s="72">
        <f t="shared" si="159"/>
        <v>162.60000000000582</v>
      </c>
      <c r="V155" s="72">
        <f t="shared" si="160"/>
        <v>0</v>
      </c>
      <c r="W155" s="72">
        <f t="shared" si="161"/>
        <v>0</v>
      </c>
      <c r="X155" s="64" t="s">
        <v>0</v>
      </c>
      <c r="Y155" s="68">
        <f>Y156+Y157+Y158+Y159</f>
        <v>916680.8999999999</v>
      </c>
      <c r="Z155" s="68">
        <f>Z156+Z157+Z158+Z159</f>
        <v>49173</v>
      </c>
      <c r="AA155" s="68">
        <f>AA156+AA157+AA158+AA159</f>
        <v>50995.7</v>
      </c>
      <c r="AB155" s="68">
        <f>AB156+AB157+AB158+AB159</f>
        <v>53117.4</v>
      </c>
      <c r="AC155" s="58">
        <f>SUM(AC156:AC159)</f>
        <v>63312.7</v>
      </c>
      <c r="AD155" s="58">
        <f aca="true" t="shared" si="192" ref="AD155:AK155">AD158</f>
        <v>94119.5</v>
      </c>
      <c r="AE155" s="58">
        <f>SUM(AE156:AE158)</f>
        <v>99962.6</v>
      </c>
      <c r="AF155" s="58">
        <f t="shared" si="192"/>
        <v>93000</v>
      </c>
      <c r="AG155" s="58">
        <f t="shared" si="192"/>
        <v>93000</v>
      </c>
      <c r="AH155" s="58">
        <f t="shared" si="192"/>
        <v>80000</v>
      </c>
      <c r="AI155" s="58">
        <f t="shared" si="192"/>
        <v>80000</v>
      </c>
      <c r="AJ155" s="58">
        <f t="shared" si="192"/>
        <v>80000</v>
      </c>
      <c r="AK155" s="58">
        <f t="shared" si="192"/>
        <v>80000</v>
      </c>
    </row>
    <row r="156" spans="1:37" ht="37.5" customHeight="1">
      <c r="A156" s="44">
        <v>150</v>
      </c>
      <c r="B156" s="87"/>
      <c r="C156" s="88"/>
      <c r="D156" s="100"/>
      <c r="E156" s="64" t="s">
        <v>3</v>
      </c>
      <c r="F156" s="68">
        <f>SUM(G156:R156)</f>
        <v>0</v>
      </c>
      <c r="G156" s="68">
        <f aca="true" t="shared" si="193" ref="G156:I159">G19</f>
        <v>0</v>
      </c>
      <c r="H156" s="68">
        <f t="shared" si="193"/>
        <v>0</v>
      </c>
      <c r="I156" s="68">
        <f t="shared" si="193"/>
        <v>0</v>
      </c>
      <c r="J156" s="58">
        <v>0</v>
      </c>
      <c r="K156" s="58">
        <v>0</v>
      </c>
      <c r="L156" s="58">
        <v>0</v>
      </c>
      <c r="M156" s="68">
        <f aca="true" t="shared" si="194" ref="M156:R156">M19</f>
        <v>0</v>
      </c>
      <c r="N156" s="68">
        <f t="shared" si="194"/>
        <v>0</v>
      </c>
      <c r="O156" s="68">
        <f t="shared" si="194"/>
        <v>0</v>
      </c>
      <c r="P156" s="68">
        <f t="shared" si="194"/>
        <v>0</v>
      </c>
      <c r="Q156" s="68">
        <f t="shared" si="194"/>
        <v>0</v>
      </c>
      <c r="R156" s="68">
        <f t="shared" si="194"/>
        <v>0</v>
      </c>
      <c r="S156" s="72">
        <f t="shared" si="158"/>
        <v>0</v>
      </c>
      <c r="T156" s="72">
        <f t="shared" si="159"/>
        <v>0</v>
      </c>
      <c r="U156" s="72">
        <f t="shared" si="159"/>
        <v>0</v>
      </c>
      <c r="V156" s="72">
        <f t="shared" si="160"/>
        <v>0</v>
      </c>
      <c r="W156" s="72">
        <f t="shared" si="161"/>
        <v>0</v>
      </c>
      <c r="X156" s="64" t="s">
        <v>3</v>
      </c>
      <c r="Y156" s="68">
        <f>SUM(Z156:AK156)</f>
        <v>0</v>
      </c>
      <c r="Z156" s="68">
        <f aca="true" t="shared" si="195" ref="Z156:AB159">Z19</f>
        <v>0</v>
      </c>
      <c r="AA156" s="68">
        <f t="shared" si="195"/>
        <v>0</v>
      </c>
      <c r="AB156" s="68">
        <f t="shared" si="195"/>
        <v>0</v>
      </c>
      <c r="AC156" s="58">
        <v>0</v>
      </c>
      <c r="AD156" s="58">
        <v>0</v>
      </c>
      <c r="AE156" s="58">
        <v>0</v>
      </c>
      <c r="AF156" s="68">
        <f aca="true" t="shared" si="196" ref="AF156:AK156">AF19</f>
        <v>0</v>
      </c>
      <c r="AG156" s="68">
        <f t="shared" si="196"/>
        <v>0</v>
      </c>
      <c r="AH156" s="68">
        <f t="shared" si="196"/>
        <v>0</v>
      </c>
      <c r="AI156" s="68">
        <f t="shared" si="196"/>
        <v>0</v>
      </c>
      <c r="AJ156" s="68">
        <f t="shared" si="196"/>
        <v>0</v>
      </c>
      <c r="AK156" s="68">
        <f t="shared" si="196"/>
        <v>0</v>
      </c>
    </row>
    <row r="157" spans="1:37" ht="45.75" customHeight="1">
      <c r="A157" s="43">
        <v>151</v>
      </c>
      <c r="B157" s="87"/>
      <c r="C157" s="88"/>
      <c r="D157" s="100"/>
      <c r="E157" s="64" t="s">
        <v>1</v>
      </c>
      <c r="F157" s="68">
        <f>SUM(G157:R157)</f>
        <v>33.6</v>
      </c>
      <c r="G157" s="68">
        <f t="shared" si="193"/>
        <v>0</v>
      </c>
      <c r="H157" s="68">
        <f t="shared" si="193"/>
        <v>0</v>
      </c>
      <c r="I157" s="68">
        <f t="shared" si="193"/>
        <v>0</v>
      </c>
      <c r="J157" s="58">
        <f>J20</f>
        <v>33.6</v>
      </c>
      <c r="K157" s="58">
        <v>0</v>
      </c>
      <c r="L157" s="58">
        <v>0</v>
      </c>
      <c r="M157" s="68">
        <f aca="true" t="shared" si="197" ref="M157:R157">M20</f>
        <v>0</v>
      </c>
      <c r="N157" s="68">
        <f t="shared" si="197"/>
        <v>0</v>
      </c>
      <c r="O157" s="68">
        <f t="shared" si="197"/>
        <v>0</v>
      </c>
      <c r="P157" s="68">
        <f t="shared" si="197"/>
        <v>0</v>
      </c>
      <c r="Q157" s="68">
        <f t="shared" si="197"/>
        <v>0</v>
      </c>
      <c r="R157" s="68">
        <f t="shared" si="197"/>
        <v>0</v>
      </c>
      <c r="S157" s="72">
        <f t="shared" si="158"/>
        <v>162.6</v>
      </c>
      <c r="T157" s="72">
        <f t="shared" si="159"/>
        <v>0</v>
      </c>
      <c r="U157" s="72">
        <f t="shared" si="159"/>
        <v>162.6</v>
      </c>
      <c r="V157" s="72">
        <f t="shared" si="160"/>
        <v>0</v>
      </c>
      <c r="W157" s="72">
        <f t="shared" si="161"/>
        <v>0</v>
      </c>
      <c r="X157" s="64" t="s">
        <v>1</v>
      </c>
      <c r="Y157" s="68">
        <f>SUM(Z157:AK157)</f>
        <v>196.2</v>
      </c>
      <c r="Z157" s="68">
        <f t="shared" si="195"/>
        <v>0</v>
      </c>
      <c r="AA157" s="68">
        <f t="shared" si="195"/>
        <v>0</v>
      </c>
      <c r="AB157" s="68">
        <f t="shared" si="195"/>
        <v>0</v>
      </c>
      <c r="AC157" s="58">
        <f>AC20</f>
        <v>33.6</v>
      </c>
      <c r="AD157" s="58">
        <v>0</v>
      </c>
      <c r="AE157" s="58">
        <f>AE20</f>
        <v>162.6</v>
      </c>
      <c r="AF157" s="68">
        <f aca="true" t="shared" si="198" ref="AF157:AK157">AF20</f>
        <v>0</v>
      </c>
      <c r="AG157" s="68">
        <f t="shared" si="198"/>
        <v>0</v>
      </c>
      <c r="AH157" s="68">
        <f t="shared" si="198"/>
        <v>0</v>
      </c>
      <c r="AI157" s="68">
        <f t="shared" si="198"/>
        <v>0</v>
      </c>
      <c r="AJ157" s="68">
        <f t="shared" si="198"/>
        <v>0</v>
      </c>
      <c r="AK157" s="68">
        <f t="shared" si="198"/>
        <v>0</v>
      </c>
    </row>
    <row r="158" spans="1:37" ht="27" customHeight="1">
      <c r="A158" s="43">
        <v>152</v>
      </c>
      <c r="B158" s="87"/>
      <c r="C158" s="88"/>
      <c r="D158" s="100"/>
      <c r="E158" s="64" t="s">
        <v>2</v>
      </c>
      <c r="F158" s="68">
        <f>SUM(G158:R158)</f>
        <v>916484.7</v>
      </c>
      <c r="G158" s="58">
        <f t="shared" si="193"/>
        <v>49173</v>
      </c>
      <c r="H158" s="58">
        <f t="shared" si="193"/>
        <v>50995.7</v>
      </c>
      <c r="I158" s="58">
        <f t="shared" si="193"/>
        <v>53117.4</v>
      </c>
      <c r="J158" s="58">
        <f>J21</f>
        <v>63279.1</v>
      </c>
      <c r="K158" s="58">
        <f aca="true" t="shared" si="199" ref="K158:R158">K21</f>
        <v>94119.5</v>
      </c>
      <c r="L158" s="58">
        <f t="shared" si="199"/>
        <v>99800</v>
      </c>
      <c r="M158" s="58">
        <f t="shared" si="199"/>
        <v>93000</v>
      </c>
      <c r="N158" s="58">
        <f t="shared" si="199"/>
        <v>93000</v>
      </c>
      <c r="O158" s="58">
        <f t="shared" si="199"/>
        <v>80000</v>
      </c>
      <c r="P158" s="58">
        <f t="shared" si="199"/>
        <v>80000</v>
      </c>
      <c r="Q158" s="58">
        <f t="shared" si="199"/>
        <v>80000</v>
      </c>
      <c r="R158" s="58">
        <f t="shared" si="199"/>
        <v>80000</v>
      </c>
      <c r="S158" s="72">
        <f t="shared" si="158"/>
        <v>0</v>
      </c>
      <c r="T158" s="72">
        <f t="shared" si="159"/>
        <v>0</v>
      </c>
      <c r="U158" s="72">
        <f t="shared" si="159"/>
        <v>0</v>
      </c>
      <c r="V158" s="72">
        <f t="shared" si="160"/>
        <v>0</v>
      </c>
      <c r="W158" s="72">
        <f t="shared" si="161"/>
        <v>0</v>
      </c>
      <c r="X158" s="64" t="s">
        <v>2</v>
      </c>
      <c r="Y158" s="68">
        <f>SUM(Z158:AK158)</f>
        <v>916484.7</v>
      </c>
      <c r="Z158" s="58">
        <f t="shared" si="195"/>
        <v>49173</v>
      </c>
      <c r="AA158" s="58">
        <f t="shared" si="195"/>
        <v>50995.7</v>
      </c>
      <c r="AB158" s="58">
        <f t="shared" si="195"/>
        <v>53117.4</v>
      </c>
      <c r="AC158" s="58">
        <f>AC21</f>
        <v>63279.1</v>
      </c>
      <c r="AD158" s="58">
        <f>AD21</f>
        <v>94119.5</v>
      </c>
      <c r="AE158" s="58">
        <f>AE21</f>
        <v>99800</v>
      </c>
      <c r="AF158" s="58">
        <f aca="true" t="shared" si="200" ref="AF158:AK158">AF21</f>
        <v>93000</v>
      </c>
      <c r="AG158" s="58">
        <f t="shared" si="200"/>
        <v>93000</v>
      </c>
      <c r="AH158" s="58">
        <f t="shared" si="200"/>
        <v>80000</v>
      </c>
      <c r="AI158" s="58">
        <f t="shared" si="200"/>
        <v>80000</v>
      </c>
      <c r="AJ158" s="58">
        <f t="shared" si="200"/>
        <v>80000</v>
      </c>
      <c r="AK158" s="58">
        <f t="shared" si="200"/>
        <v>80000</v>
      </c>
    </row>
    <row r="159" spans="1:37" ht="58.5" customHeight="1">
      <c r="A159" s="44">
        <v>153</v>
      </c>
      <c r="B159" s="89"/>
      <c r="C159" s="90"/>
      <c r="D159" s="103"/>
      <c r="E159" s="64" t="s">
        <v>50</v>
      </c>
      <c r="F159" s="68">
        <f>SUM(G159:R159)</f>
        <v>0</v>
      </c>
      <c r="G159" s="58">
        <f t="shared" si="193"/>
        <v>0</v>
      </c>
      <c r="H159" s="58">
        <f t="shared" si="193"/>
        <v>0</v>
      </c>
      <c r="I159" s="58">
        <f t="shared" si="193"/>
        <v>0</v>
      </c>
      <c r="J159" s="58">
        <v>0</v>
      </c>
      <c r="K159" s="58">
        <v>0</v>
      </c>
      <c r="L159" s="58">
        <v>0</v>
      </c>
      <c r="M159" s="58">
        <f aca="true" t="shared" si="201" ref="M159:R159">M22</f>
        <v>0</v>
      </c>
      <c r="N159" s="58">
        <f t="shared" si="201"/>
        <v>0</v>
      </c>
      <c r="O159" s="58">
        <f t="shared" si="201"/>
        <v>0</v>
      </c>
      <c r="P159" s="58">
        <f t="shared" si="201"/>
        <v>0</v>
      </c>
      <c r="Q159" s="58">
        <f t="shared" si="201"/>
        <v>0</v>
      </c>
      <c r="R159" s="58">
        <f t="shared" si="201"/>
        <v>0</v>
      </c>
      <c r="S159" s="72">
        <f t="shared" si="158"/>
        <v>0</v>
      </c>
      <c r="T159" s="72">
        <f t="shared" si="159"/>
        <v>0</v>
      </c>
      <c r="U159" s="72">
        <f t="shared" si="159"/>
        <v>0</v>
      </c>
      <c r="V159" s="72">
        <f t="shared" si="160"/>
        <v>0</v>
      </c>
      <c r="W159" s="72">
        <f t="shared" si="161"/>
        <v>0</v>
      </c>
      <c r="X159" s="64" t="s">
        <v>50</v>
      </c>
      <c r="Y159" s="68">
        <f>SUM(Z159:AK159)</f>
        <v>0</v>
      </c>
      <c r="Z159" s="58">
        <f t="shared" si="195"/>
        <v>0</v>
      </c>
      <c r="AA159" s="58">
        <f t="shared" si="195"/>
        <v>0</v>
      </c>
      <c r="AB159" s="58">
        <f t="shared" si="195"/>
        <v>0</v>
      </c>
      <c r="AC159" s="58">
        <v>0</v>
      </c>
      <c r="AD159" s="58">
        <v>0</v>
      </c>
      <c r="AE159" s="58">
        <v>0</v>
      </c>
      <c r="AF159" s="58">
        <f aca="true" t="shared" si="202" ref="AF159:AK159">AF22</f>
        <v>0</v>
      </c>
      <c r="AG159" s="58">
        <f t="shared" si="202"/>
        <v>0</v>
      </c>
      <c r="AH159" s="58">
        <f t="shared" si="202"/>
        <v>0</v>
      </c>
      <c r="AI159" s="58">
        <f t="shared" si="202"/>
        <v>0</v>
      </c>
      <c r="AJ159" s="58">
        <f t="shared" si="202"/>
        <v>0</v>
      </c>
      <c r="AK159" s="58">
        <f t="shared" si="202"/>
        <v>0</v>
      </c>
    </row>
    <row r="160" spans="1:37" ht="24.75" customHeight="1">
      <c r="A160" s="44">
        <v>154</v>
      </c>
      <c r="B160" s="85" t="s">
        <v>31</v>
      </c>
      <c r="C160" s="86"/>
      <c r="D160" s="101" t="str">
        <f>D23</f>
        <v>Отдел опеки и попечительства администрации города Югорска</v>
      </c>
      <c r="E160" s="64" t="s">
        <v>0</v>
      </c>
      <c r="F160" s="68">
        <f>F161+F162+F163+F164</f>
        <v>166101.90000000002</v>
      </c>
      <c r="G160" s="68">
        <f aca="true" t="shared" si="203" ref="G160:R160">G161+G162+G163+G164</f>
        <v>41328.3</v>
      </c>
      <c r="H160" s="68">
        <f t="shared" si="203"/>
        <v>46173.3</v>
      </c>
      <c r="I160" s="68">
        <f t="shared" si="203"/>
        <v>38482</v>
      </c>
      <c r="J160" s="68">
        <f t="shared" si="203"/>
        <v>40118.3</v>
      </c>
      <c r="K160" s="68">
        <f t="shared" si="203"/>
        <v>0</v>
      </c>
      <c r="L160" s="68">
        <f t="shared" si="203"/>
        <v>0</v>
      </c>
      <c r="M160" s="68">
        <f t="shared" si="203"/>
        <v>0</v>
      </c>
      <c r="N160" s="68">
        <f t="shared" si="203"/>
        <v>0</v>
      </c>
      <c r="O160" s="68">
        <f t="shared" si="203"/>
        <v>0</v>
      </c>
      <c r="P160" s="68">
        <f t="shared" si="203"/>
        <v>0</v>
      </c>
      <c r="Q160" s="68">
        <f t="shared" si="203"/>
        <v>0</v>
      </c>
      <c r="R160" s="68">
        <f t="shared" si="203"/>
        <v>0</v>
      </c>
      <c r="S160" s="72">
        <f t="shared" si="158"/>
        <v>0</v>
      </c>
      <c r="T160" s="72">
        <f t="shared" si="159"/>
        <v>0</v>
      </c>
      <c r="U160" s="72">
        <f t="shared" si="159"/>
        <v>0</v>
      </c>
      <c r="V160" s="72">
        <f t="shared" si="160"/>
        <v>0</v>
      </c>
      <c r="W160" s="72">
        <f t="shared" si="161"/>
        <v>0</v>
      </c>
      <c r="X160" s="64" t="s">
        <v>0</v>
      </c>
      <c r="Y160" s="68">
        <f>Y161+Y162+Y163+Y164</f>
        <v>166101.90000000002</v>
      </c>
      <c r="Z160" s="68">
        <f aca="true" t="shared" si="204" ref="Z160:AK160">Z161+Z162+Z163+Z164</f>
        <v>41328.3</v>
      </c>
      <c r="AA160" s="68">
        <f t="shared" si="204"/>
        <v>46173.3</v>
      </c>
      <c r="AB160" s="68">
        <f t="shared" si="204"/>
        <v>38482</v>
      </c>
      <c r="AC160" s="68">
        <f t="shared" si="204"/>
        <v>40118.3</v>
      </c>
      <c r="AD160" s="68">
        <f t="shared" si="204"/>
        <v>0</v>
      </c>
      <c r="AE160" s="68">
        <f t="shared" si="204"/>
        <v>0</v>
      </c>
      <c r="AF160" s="68">
        <f t="shared" si="204"/>
        <v>0</v>
      </c>
      <c r="AG160" s="68">
        <f t="shared" si="204"/>
        <v>0</v>
      </c>
      <c r="AH160" s="68">
        <f t="shared" si="204"/>
        <v>0</v>
      </c>
      <c r="AI160" s="68">
        <f t="shared" si="204"/>
        <v>0</v>
      </c>
      <c r="AJ160" s="68">
        <f t="shared" si="204"/>
        <v>0</v>
      </c>
      <c r="AK160" s="68">
        <f t="shared" si="204"/>
        <v>0</v>
      </c>
    </row>
    <row r="161" spans="1:37" ht="38.25" customHeight="1">
      <c r="A161" s="43">
        <v>155</v>
      </c>
      <c r="B161" s="87"/>
      <c r="C161" s="88"/>
      <c r="D161" s="100"/>
      <c r="E161" s="64" t="s">
        <v>3</v>
      </c>
      <c r="F161" s="68">
        <f>SUM(G161:R161)</f>
        <v>0</v>
      </c>
      <c r="G161" s="58">
        <f aca="true" t="shared" si="205" ref="G161:I164">G24</f>
        <v>0</v>
      </c>
      <c r="H161" s="58">
        <f t="shared" si="205"/>
        <v>0</v>
      </c>
      <c r="I161" s="58">
        <f t="shared" si="205"/>
        <v>0</v>
      </c>
      <c r="J161" s="68">
        <v>0</v>
      </c>
      <c r="K161" s="68">
        <v>0</v>
      </c>
      <c r="L161" s="68">
        <v>0</v>
      </c>
      <c r="M161" s="58">
        <f aca="true" t="shared" si="206" ref="M161:R164">M24</f>
        <v>0</v>
      </c>
      <c r="N161" s="58">
        <f t="shared" si="206"/>
        <v>0</v>
      </c>
      <c r="O161" s="58">
        <f t="shared" si="206"/>
        <v>0</v>
      </c>
      <c r="P161" s="58">
        <f t="shared" si="206"/>
        <v>0</v>
      </c>
      <c r="Q161" s="58">
        <f t="shared" si="206"/>
        <v>0</v>
      </c>
      <c r="R161" s="58">
        <f t="shared" si="206"/>
        <v>0</v>
      </c>
      <c r="S161" s="72">
        <f t="shared" si="158"/>
        <v>0</v>
      </c>
      <c r="T161" s="72">
        <f t="shared" si="159"/>
        <v>0</v>
      </c>
      <c r="U161" s="72">
        <f t="shared" si="159"/>
        <v>0</v>
      </c>
      <c r="V161" s="72">
        <f t="shared" si="160"/>
        <v>0</v>
      </c>
      <c r="W161" s="72">
        <f t="shared" si="161"/>
        <v>0</v>
      </c>
      <c r="X161" s="64" t="s">
        <v>3</v>
      </c>
      <c r="Y161" s="68">
        <f>SUM(Z161:AK161)</f>
        <v>0</v>
      </c>
      <c r="Z161" s="58">
        <f aca="true" t="shared" si="207" ref="Z161:AB164">Z24</f>
        <v>0</v>
      </c>
      <c r="AA161" s="58">
        <f t="shared" si="207"/>
        <v>0</v>
      </c>
      <c r="AB161" s="58">
        <f t="shared" si="207"/>
        <v>0</v>
      </c>
      <c r="AC161" s="68">
        <v>0</v>
      </c>
      <c r="AD161" s="68">
        <v>0</v>
      </c>
      <c r="AE161" s="68">
        <v>0</v>
      </c>
      <c r="AF161" s="58">
        <f aca="true" t="shared" si="208" ref="AF161:AK161">AF24</f>
        <v>0</v>
      </c>
      <c r="AG161" s="58">
        <f t="shared" si="208"/>
        <v>0</v>
      </c>
      <c r="AH161" s="58">
        <f t="shared" si="208"/>
        <v>0</v>
      </c>
      <c r="AI161" s="58">
        <f t="shared" si="208"/>
        <v>0</v>
      </c>
      <c r="AJ161" s="58">
        <f t="shared" si="208"/>
        <v>0</v>
      </c>
      <c r="AK161" s="58">
        <f t="shared" si="208"/>
        <v>0</v>
      </c>
    </row>
    <row r="162" spans="1:37" ht="47.25" customHeight="1">
      <c r="A162" s="43">
        <v>156</v>
      </c>
      <c r="B162" s="87"/>
      <c r="C162" s="88"/>
      <c r="D162" s="100"/>
      <c r="E162" s="65" t="s">
        <v>1</v>
      </c>
      <c r="F162" s="68">
        <f>SUM(G162:R162)</f>
        <v>166101.90000000002</v>
      </c>
      <c r="G162" s="58">
        <f t="shared" si="205"/>
        <v>41328.3</v>
      </c>
      <c r="H162" s="58">
        <f t="shared" si="205"/>
        <v>46173.3</v>
      </c>
      <c r="I162" s="58">
        <f t="shared" si="205"/>
        <v>38482</v>
      </c>
      <c r="J162" s="58">
        <f>J25</f>
        <v>40118.3</v>
      </c>
      <c r="K162" s="58">
        <f>K25</f>
        <v>0</v>
      </c>
      <c r="L162" s="58">
        <f>L25</f>
        <v>0</v>
      </c>
      <c r="M162" s="58">
        <f t="shared" si="206"/>
        <v>0</v>
      </c>
      <c r="N162" s="58">
        <f t="shared" si="206"/>
        <v>0</v>
      </c>
      <c r="O162" s="58">
        <f t="shared" si="206"/>
        <v>0</v>
      </c>
      <c r="P162" s="58">
        <f t="shared" si="206"/>
        <v>0</v>
      </c>
      <c r="Q162" s="58">
        <f t="shared" si="206"/>
        <v>0</v>
      </c>
      <c r="R162" s="58">
        <f t="shared" si="206"/>
        <v>0</v>
      </c>
      <c r="S162" s="72">
        <f t="shared" si="158"/>
        <v>0</v>
      </c>
      <c r="T162" s="72">
        <f t="shared" si="159"/>
        <v>0</v>
      </c>
      <c r="U162" s="72">
        <f t="shared" si="159"/>
        <v>0</v>
      </c>
      <c r="V162" s="72">
        <f t="shared" si="160"/>
        <v>0</v>
      </c>
      <c r="W162" s="72">
        <f t="shared" si="161"/>
        <v>0</v>
      </c>
      <c r="X162" s="65" t="s">
        <v>1</v>
      </c>
      <c r="Y162" s="68">
        <f>SUM(Z162:AK162)</f>
        <v>166101.90000000002</v>
      </c>
      <c r="Z162" s="58">
        <f t="shared" si="207"/>
        <v>41328.3</v>
      </c>
      <c r="AA162" s="58">
        <f t="shared" si="207"/>
        <v>46173.3</v>
      </c>
      <c r="AB162" s="58">
        <f t="shared" si="207"/>
        <v>38482</v>
      </c>
      <c r="AC162" s="58">
        <f>AC25</f>
        <v>40118.3</v>
      </c>
      <c r="AD162" s="58">
        <f>AD25</f>
        <v>0</v>
      </c>
      <c r="AE162" s="58">
        <f>AE25</f>
        <v>0</v>
      </c>
      <c r="AF162" s="58">
        <f aca="true" t="shared" si="209" ref="AF162:AK162">AF25</f>
        <v>0</v>
      </c>
      <c r="AG162" s="58">
        <f t="shared" si="209"/>
        <v>0</v>
      </c>
      <c r="AH162" s="58">
        <f t="shared" si="209"/>
        <v>0</v>
      </c>
      <c r="AI162" s="58">
        <f t="shared" si="209"/>
        <v>0</v>
      </c>
      <c r="AJ162" s="58">
        <f t="shared" si="209"/>
        <v>0</v>
      </c>
      <c r="AK162" s="58">
        <f t="shared" si="209"/>
        <v>0</v>
      </c>
    </row>
    <row r="163" spans="1:37" ht="32.25" customHeight="1">
      <c r="A163" s="44">
        <v>157</v>
      </c>
      <c r="B163" s="87"/>
      <c r="C163" s="88"/>
      <c r="D163" s="100"/>
      <c r="E163" s="64" t="s">
        <v>2</v>
      </c>
      <c r="F163" s="68">
        <f>SUM(G163:R163)</f>
        <v>0</v>
      </c>
      <c r="G163" s="58">
        <f t="shared" si="205"/>
        <v>0</v>
      </c>
      <c r="H163" s="58">
        <f t="shared" si="205"/>
        <v>0</v>
      </c>
      <c r="I163" s="58">
        <f t="shared" si="205"/>
        <v>0</v>
      </c>
      <c r="J163" s="58">
        <f>J15</f>
        <v>0</v>
      </c>
      <c r="K163" s="58">
        <f>K15</f>
        <v>0</v>
      </c>
      <c r="L163" s="58">
        <f>L15</f>
        <v>0</v>
      </c>
      <c r="M163" s="58">
        <f t="shared" si="206"/>
        <v>0</v>
      </c>
      <c r="N163" s="58">
        <f t="shared" si="206"/>
        <v>0</v>
      </c>
      <c r="O163" s="58">
        <f t="shared" si="206"/>
        <v>0</v>
      </c>
      <c r="P163" s="58">
        <f t="shared" si="206"/>
        <v>0</v>
      </c>
      <c r="Q163" s="58">
        <f t="shared" si="206"/>
        <v>0</v>
      </c>
      <c r="R163" s="58">
        <f t="shared" si="206"/>
        <v>0</v>
      </c>
      <c r="S163" s="72">
        <f t="shared" si="158"/>
        <v>0</v>
      </c>
      <c r="T163" s="72">
        <f t="shared" si="159"/>
        <v>0</v>
      </c>
      <c r="U163" s="72">
        <f t="shared" si="159"/>
        <v>0</v>
      </c>
      <c r="V163" s="72">
        <f t="shared" si="160"/>
        <v>0</v>
      </c>
      <c r="W163" s="72">
        <f t="shared" si="161"/>
        <v>0</v>
      </c>
      <c r="X163" s="64" t="s">
        <v>2</v>
      </c>
      <c r="Y163" s="68">
        <f>SUM(Z163:AK163)</f>
        <v>0</v>
      </c>
      <c r="Z163" s="58">
        <f t="shared" si="207"/>
        <v>0</v>
      </c>
      <c r="AA163" s="58">
        <f t="shared" si="207"/>
        <v>0</v>
      </c>
      <c r="AB163" s="58">
        <f t="shared" si="207"/>
        <v>0</v>
      </c>
      <c r="AC163" s="58">
        <f>AC15</f>
        <v>0</v>
      </c>
      <c r="AD163" s="58">
        <f>AD15</f>
        <v>0</v>
      </c>
      <c r="AE163" s="58">
        <f>AE15</f>
        <v>0</v>
      </c>
      <c r="AF163" s="58">
        <f aca="true" t="shared" si="210" ref="AF163:AK163">AF26</f>
        <v>0</v>
      </c>
      <c r="AG163" s="58">
        <f t="shared" si="210"/>
        <v>0</v>
      </c>
      <c r="AH163" s="58">
        <f t="shared" si="210"/>
        <v>0</v>
      </c>
      <c r="AI163" s="58">
        <f t="shared" si="210"/>
        <v>0</v>
      </c>
      <c r="AJ163" s="58">
        <f t="shared" si="210"/>
        <v>0</v>
      </c>
      <c r="AK163" s="58">
        <f t="shared" si="210"/>
        <v>0</v>
      </c>
    </row>
    <row r="164" spans="1:37" ht="58.5" customHeight="1">
      <c r="A164" s="44">
        <v>158</v>
      </c>
      <c r="B164" s="89"/>
      <c r="C164" s="90"/>
      <c r="D164" s="103"/>
      <c r="E164" s="65" t="s">
        <v>50</v>
      </c>
      <c r="F164" s="68">
        <f>SUM(G164:R164)</f>
        <v>0</v>
      </c>
      <c r="G164" s="58">
        <f t="shared" si="205"/>
        <v>0</v>
      </c>
      <c r="H164" s="58">
        <f t="shared" si="205"/>
        <v>0</v>
      </c>
      <c r="I164" s="71">
        <f t="shared" si="205"/>
        <v>0</v>
      </c>
      <c r="J164" s="71">
        <v>0</v>
      </c>
      <c r="K164" s="71">
        <v>0</v>
      </c>
      <c r="L164" s="71">
        <v>0</v>
      </c>
      <c r="M164" s="71">
        <f t="shared" si="206"/>
        <v>0</v>
      </c>
      <c r="N164" s="71">
        <f t="shared" si="206"/>
        <v>0</v>
      </c>
      <c r="O164" s="71">
        <f t="shared" si="206"/>
        <v>0</v>
      </c>
      <c r="P164" s="71">
        <f t="shared" si="206"/>
        <v>0</v>
      </c>
      <c r="Q164" s="71">
        <f t="shared" si="206"/>
        <v>0</v>
      </c>
      <c r="R164" s="71">
        <f t="shared" si="206"/>
        <v>0</v>
      </c>
      <c r="S164" s="72">
        <f t="shared" si="158"/>
        <v>0</v>
      </c>
      <c r="T164" s="72">
        <f t="shared" si="159"/>
        <v>0</v>
      </c>
      <c r="U164" s="72">
        <f t="shared" si="159"/>
        <v>0</v>
      </c>
      <c r="V164" s="72">
        <f t="shared" si="160"/>
        <v>0</v>
      </c>
      <c r="W164" s="72">
        <f t="shared" si="161"/>
        <v>0</v>
      </c>
      <c r="X164" s="65" t="s">
        <v>50</v>
      </c>
      <c r="Y164" s="68">
        <f>SUM(Z164:AK164)</f>
        <v>0</v>
      </c>
      <c r="Z164" s="58">
        <f t="shared" si="207"/>
        <v>0</v>
      </c>
      <c r="AA164" s="58">
        <f t="shared" si="207"/>
        <v>0</v>
      </c>
      <c r="AB164" s="71">
        <f t="shared" si="207"/>
        <v>0</v>
      </c>
      <c r="AC164" s="71">
        <v>0</v>
      </c>
      <c r="AD164" s="71">
        <v>0</v>
      </c>
      <c r="AE164" s="71">
        <v>0</v>
      </c>
      <c r="AF164" s="71">
        <f aca="true" t="shared" si="211" ref="AF164:AK164">AF27</f>
        <v>0</v>
      </c>
      <c r="AG164" s="71">
        <f t="shared" si="211"/>
        <v>0</v>
      </c>
      <c r="AH164" s="71">
        <f t="shared" si="211"/>
        <v>0</v>
      </c>
      <c r="AI164" s="71">
        <f t="shared" si="211"/>
        <v>0</v>
      </c>
      <c r="AJ164" s="71">
        <f t="shared" si="211"/>
        <v>0</v>
      </c>
      <c r="AK164" s="71">
        <f t="shared" si="211"/>
        <v>0</v>
      </c>
    </row>
    <row r="165" spans="1:37" ht="15.75">
      <c r="A165" s="4"/>
      <c r="B165" s="4"/>
      <c r="C165" s="4"/>
      <c r="D165" s="4"/>
      <c r="E165" s="4"/>
      <c r="F165" s="4"/>
      <c r="G165" s="4"/>
      <c r="H165" s="4"/>
      <c r="I165" s="15"/>
      <c r="J165" s="35"/>
      <c r="K165" s="16"/>
      <c r="L165" s="16"/>
      <c r="M165" s="15"/>
      <c r="N165" s="15"/>
      <c r="O165" s="15"/>
      <c r="P165" s="15"/>
      <c r="Q165" s="15"/>
      <c r="R165" s="15"/>
      <c r="S165" s="45"/>
      <c r="T165" s="45"/>
      <c r="U165" s="45"/>
      <c r="V165" s="45"/>
      <c r="W165" s="45"/>
      <c r="X165" s="4"/>
      <c r="Y165" s="4"/>
      <c r="Z165" s="4"/>
      <c r="AA165" s="4"/>
      <c r="AB165" s="15"/>
      <c r="AC165" s="35"/>
      <c r="AD165" s="16"/>
      <c r="AE165" s="16"/>
      <c r="AF165" s="15"/>
      <c r="AG165" s="15"/>
      <c r="AH165" s="15"/>
      <c r="AI165" s="15"/>
      <c r="AJ165" s="15"/>
      <c r="AK165" s="15"/>
    </row>
    <row r="166" spans="1:37" ht="15.75">
      <c r="A166" s="4"/>
      <c r="B166" s="4"/>
      <c r="C166" s="4"/>
      <c r="D166" s="6"/>
      <c r="E166" s="6"/>
      <c r="F166" s="7">
        <f>F160+F155+F150+F145+F140</f>
        <v>4767706.43269</v>
      </c>
      <c r="G166" s="7">
        <f aca="true" t="shared" si="212" ref="G166:R166">G160+G155+G150+G145+G140</f>
        <v>566358.8326900001</v>
      </c>
      <c r="H166" s="7">
        <f t="shared" si="212"/>
        <v>552228.3</v>
      </c>
      <c r="I166" s="7">
        <f t="shared" si="212"/>
        <v>468523.5</v>
      </c>
      <c r="J166" s="7">
        <f>J160+J155+J150+J145+J140</f>
        <v>345912.39999999997</v>
      </c>
      <c r="K166" s="7">
        <f>K160+K155+K150+K145+K140</f>
        <v>360450.39999999997</v>
      </c>
      <c r="L166" s="7">
        <f t="shared" si="212"/>
        <v>385881.80000000005</v>
      </c>
      <c r="M166" s="7">
        <f t="shared" si="212"/>
        <v>368219.39999999997</v>
      </c>
      <c r="N166" s="7">
        <f t="shared" si="212"/>
        <v>369829</v>
      </c>
      <c r="O166" s="7">
        <f t="shared" si="212"/>
        <v>337575.7</v>
      </c>
      <c r="P166" s="7">
        <f t="shared" si="212"/>
        <v>337575.7</v>
      </c>
      <c r="Q166" s="7">
        <f t="shared" si="212"/>
        <v>337575.7</v>
      </c>
      <c r="R166" s="7">
        <f t="shared" si="212"/>
        <v>337575.7</v>
      </c>
      <c r="S166" s="45"/>
      <c r="T166" s="45"/>
      <c r="U166" s="45"/>
      <c r="V166" s="45"/>
      <c r="W166" s="45"/>
      <c r="X166" s="6"/>
      <c r="Y166" s="7">
        <f aca="true" t="shared" si="213" ref="Y166:AD166">Y160+Y155+Y150+Y145+Y140</f>
        <v>4770197.8326900005</v>
      </c>
      <c r="Z166" s="7">
        <f t="shared" si="213"/>
        <v>566358.8326900001</v>
      </c>
      <c r="AA166" s="7">
        <f t="shared" si="213"/>
        <v>552228.3</v>
      </c>
      <c r="AB166" s="7">
        <f t="shared" si="213"/>
        <v>468523.5</v>
      </c>
      <c r="AC166" s="7">
        <f t="shared" si="213"/>
        <v>345912.39999999997</v>
      </c>
      <c r="AD166" s="7">
        <f t="shared" si="213"/>
        <v>360450.39999999997</v>
      </c>
      <c r="AE166" s="7">
        <f aca="true" t="shared" si="214" ref="AE166:AK166">AE160+AE155+AE150+AE145+AE140</f>
        <v>388373.2</v>
      </c>
      <c r="AF166" s="7">
        <f t="shared" si="214"/>
        <v>368219.39999999997</v>
      </c>
      <c r="AG166" s="7">
        <f>AG160+AG155+AG150+AG145+AG140</f>
        <v>369829</v>
      </c>
      <c r="AH166" s="7">
        <f t="shared" si="214"/>
        <v>337575.7</v>
      </c>
      <c r="AI166" s="7">
        <f t="shared" si="214"/>
        <v>337575.7</v>
      </c>
      <c r="AJ166" s="7">
        <f t="shared" si="214"/>
        <v>337575.7</v>
      </c>
      <c r="AK166" s="7">
        <f t="shared" si="214"/>
        <v>337575.7</v>
      </c>
    </row>
    <row r="167" spans="1:37" ht="15.75">
      <c r="A167" s="4"/>
      <c r="B167" s="4"/>
      <c r="C167" s="4"/>
      <c r="D167" s="6"/>
      <c r="E167" s="6"/>
      <c r="F167" s="6"/>
      <c r="G167" s="6"/>
      <c r="H167" s="6"/>
      <c r="I167" s="6"/>
      <c r="J167" s="36"/>
      <c r="K167" s="21"/>
      <c r="L167" s="21"/>
      <c r="M167" s="4"/>
      <c r="N167" s="4"/>
      <c r="O167" s="4"/>
      <c r="P167" s="4"/>
      <c r="Q167" s="4"/>
      <c r="R167" s="4"/>
      <c r="X167" s="6"/>
      <c r="Y167" s="6"/>
      <c r="Z167" s="6"/>
      <c r="AA167" s="6"/>
      <c r="AB167" s="6"/>
      <c r="AC167" s="36"/>
      <c r="AD167" s="21"/>
      <c r="AE167" s="21"/>
      <c r="AF167" s="4"/>
      <c r="AG167" s="4"/>
      <c r="AH167" s="4"/>
      <c r="AI167" s="4"/>
      <c r="AJ167" s="4"/>
      <c r="AK167" s="4"/>
    </row>
    <row r="168" spans="1:37" ht="15.75">
      <c r="A168" s="4"/>
      <c r="B168" s="4"/>
      <c r="C168" s="4"/>
      <c r="D168" s="6"/>
      <c r="E168" s="6"/>
      <c r="F168" s="6"/>
      <c r="G168" s="6"/>
      <c r="H168" s="6"/>
      <c r="I168" s="6"/>
      <c r="J168" s="36"/>
      <c r="K168" s="21"/>
      <c r="L168" s="21"/>
      <c r="M168" s="4"/>
      <c r="N168" s="4"/>
      <c r="O168" s="4"/>
      <c r="P168" s="4"/>
      <c r="Q168" s="4"/>
      <c r="R168" s="4"/>
      <c r="X168" s="6"/>
      <c r="Y168" s="6"/>
      <c r="Z168" s="6"/>
      <c r="AA168" s="6"/>
      <c r="AB168" s="6"/>
      <c r="AC168" s="36"/>
      <c r="AD168" s="21"/>
      <c r="AE168" s="21"/>
      <c r="AF168" s="4"/>
      <c r="AG168" s="4"/>
      <c r="AH168" s="4"/>
      <c r="AI168" s="4"/>
      <c r="AJ168" s="4"/>
      <c r="AK168" s="4"/>
    </row>
    <row r="169" spans="1:37" ht="15.75">
      <c r="A169" s="4"/>
      <c r="B169" s="4"/>
      <c r="C169" s="4"/>
      <c r="D169" s="6"/>
      <c r="E169" s="6"/>
      <c r="F169" s="6"/>
      <c r="G169" s="6"/>
      <c r="H169" s="6"/>
      <c r="I169" s="6"/>
      <c r="J169" s="37"/>
      <c r="K169" s="22"/>
      <c r="L169" s="22"/>
      <c r="M169" s="4"/>
      <c r="N169" s="4"/>
      <c r="O169" s="4"/>
      <c r="P169" s="4"/>
      <c r="Q169" s="4"/>
      <c r="R169" s="4"/>
      <c r="X169" s="6"/>
      <c r="Y169" s="6"/>
      <c r="Z169" s="6"/>
      <c r="AA169" s="6"/>
      <c r="AB169" s="6"/>
      <c r="AC169" s="37"/>
      <c r="AD169" s="22"/>
      <c r="AE169" s="22"/>
      <c r="AF169" s="4"/>
      <c r="AG169" s="4"/>
      <c r="AH169" s="4"/>
      <c r="AI169" s="4"/>
      <c r="AJ169" s="4"/>
      <c r="AK169" s="4"/>
    </row>
    <row r="170" spans="1:37" ht="15.75">
      <c r="A170" s="4"/>
      <c r="B170" s="4"/>
      <c r="C170" s="4"/>
      <c r="D170" s="6"/>
      <c r="E170" s="6"/>
      <c r="F170" s="6"/>
      <c r="G170" s="6"/>
      <c r="H170" s="6"/>
      <c r="I170" s="6"/>
      <c r="J170" s="37"/>
      <c r="K170" s="22"/>
      <c r="L170" s="22"/>
      <c r="M170" s="4"/>
      <c r="N170" s="4"/>
      <c r="O170" s="4"/>
      <c r="P170" s="4"/>
      <c r="Q170" s="4"/>
      <c r="R170" s="4"/>
      <c r="X170" s="6"/>
      <c r="Y170" s="6"/>
      <c r="Z170" s="6"/>
      <c r="AA170" s="6"/>
      <c r="AB170" s="6"/>
      <c r="AC170" s="37"/>
      <c r="AD170" s="22"/>
      <c r="AE170" s="22"/>
      <c r="AF170" s="4"/>
      <c r="AG170" s="4"/>
      <c r="AH170" s="4"/>
      <c r="AI170" s="4"/>
      <c r="AJ170" s="4"/>
      <c r="AK170" s="4"/>
    </row>
    <row r="171" spans="1:37" ht="15.75">
      <c r="A171" s="4"/>
      <c r="B171" s="4"/>
      <c r="C171" s="4"/>
      <c r="D171" s="6"/>
      <c r="E171" s="6"/>
      <c r="F171" s="6"/>
      <c r="G171" s="6"/>
      <c r="H171" s="6"/>
      <c r="I171" s="6"/>
      <c r="J171" s="36"/>
      <c r="K171" s="21"/>
      <c r="L171" s="21"/>
      <c r="M171" s="4"/>
      <c r="N171" s="4"/>
      <c r="O171" s="4"/>
      <c r="P171" s="4"/>
      <c r="Q171" s="4"/>
      <c r="R171" s="4"/>
      <c r="X171" s="6"/>
      <c r="Y171" s="6"/>
      <c r="Z171" s="6"/>
      <c r="AA171" s="6"/>
      <c r="AB171" s="6"/>
      <c r="AC171" s="36"/>
      <c r="AD171" s="21"/>
      <c r="AE171" s="21"/>
      <c r="AF171" s="4"/>
      <c r="AG171" s="4"/>
      <c r="AH171" s="4"/>
      <c r="AI171" s="4"/>
      <c r="AJ171" s="4"/>
      <c r="AK171" s="4"/>
    </row>
    <row r="172" spans="1:37" ht="15.75">
      <c r="A172" s="4"/>
      <c r="B172" s="4"/>
      <c r="C172" s="4"/>
      <c r="D172" s="6"/>
      <c r="E172" s="6"/>
      <c r="F172" s="5"/>
      <c r="G172" s="5"/>
      <c r="H172" s="5"/>
      <c r="I172" s="5"/>
      <c r="J172" s="37"/>
      <c r="K172" s="22"/>
      <c r="L172" s="22"/>
      <c r="M172" s="5"/>
      <c r="N172" s="5"/>
      <c r="O172" s="5"/>
      <c r="P172" s="5"/>
      <c r="Q172" s="5"/>
      <c r="R172" s="4"/>
      <c r="X172" s="6"/>
      <c r="Y172" s="5"/>
      <c r="Z172" s="5"/>
      <c r="AA172" s="5"/>
      <c r="AB172" s="5"/>
      <c r="AC172" s="37"/>
      <c r="AD172" s="22"/>
      <c r="AE172" s="22"/>
      <c r="AF172" s="5"/>
      <c r="AG172" s="5"/>
      <c r="AH172" s="5"/>
      <c r="AI172" s="5"/>
      <c r="AJ172" s="5"/>
      <c r="AK172" s="4"/>
    </row>
    <row r="173" spans="1:37" ht="15.75">
      <c r="A173" s="4"/>
      <c r="B173" s="4"/>
      <c r="C173" s="4"/>
      <c r="D173" s="6"/>
      <c r="E173" s="6"/>
      <c r="F173" s="6"/>
      <c r="G173" s="6"/>
      <c r="H173" s="6"/>
      <c r="I173" s="6"/>
      <c r="J173" s="37"/>
      <c r="K173" s="22"/>
      <c r="L173" s="22"/>
      <c r="M173" s="4"/>
      <c r="N173" s="4"/>
      <c r="O173" s="4"/>
      <c r="P173" s="4"/>
      <c r="Q173" s="4"/>
      <c r="R173" s="4"/>
      <c r="X173" s="6"/>
      <c r="Y173" s="6"/>
      <c r="Z173" s="6"/>
      <c r="AA173" s="6"/>
      <c r="AB173" s="6"/>
      <c r="AC173" s="37"/>
      <c r="AD173" s="22"/>
      <c r="AE173" s="22"/>
      <c r="AF173" s="4"/>
      <c r="AG173" s="4"/>
      <c r="AH173" s="4"/>
      <c r="AI173" s="4"/>
      <c r="AJ173" s="4"/>
      <c r="AK173" s="4"/>
    </row>
    <row r="174" spans="1:37" ht="15.75">
      <c r="A174" s="4"/>
      <c r="B174" s="4"/>
      <c r="C174" s="4"/>
      <c r="D174" s="6"/>
      <c r="E174" s="6"/>
      <c r="F174" s="6"/>
      <c r="G174" s="6"/>
      <c r="H174" s="6"/>
      <c r="I174" s="6"/>
      <c r="J174" s="37"/>
      <c r="K174" s="22"/>
      <c r="L174" s="22"/>
      <c r="M174" s="4"/>
      <c r="N174" s="4"/>
      <c r="O174" s="4"/>
      <c r="P174" s="4"/>
      <c r="Q174" s="4"/>
      <c r="R174" s="4"/>
      <c r="X174" s="6"/>
      <c r="Y174" s="6"/>
      <c r="Z174" s="6"/>
      <c r="AA174" s="6"/>
      <c r="AB174" s="6"/>
      <c r="AC174" s="37"/>
      <c r="AD174" s="22"/>
      <c r="AE174" s="22"/>
      <c r="AF174" s="4"/>
      <c r="AG174" s="4"/>
      <c r="AH174" s="4"/>
      <c r="AI174" s="4"/>
      <c r="AJ174" s="4"/>
      <c r="AK174" s="4"/>
    </row>
    <row r="175" spans="1:37" ht="15.75">
      <c r="A175" s="4"/>
      <c r="B175" s="4"/>
      <c r="C175" s="4"/>
      <c r="D175" s="6"/>
      <c r="E175" s="6"/>
      <c r="F175" s="6"/>
      <c r="G175" s="6"/>
      <c r="H175" s="6"/>
      <c r="I175" s="6"/>
      <c r="J175" s="38"/>
      <c r="K175" s="23"/>
      <c r="L175" s="23"/>
      <c r="M175" s="4"/>
      <c r="N175" s="4"/>
      <c r="O175" s="4"/>
      <c r="P175" s="4"/>
      <c r="Q175" s="4"/>
      <c r="R175" s="4"/>
      <c r="X175" s="6"/>
      <c r="Y175" s="6"/>
      <c r="Z175" s="6"/>
      <c r="AA175" s="6"/>
      <c r="AB175" s="6"/>
      <c r="AC175" s="38"/>
      <c r="AD175" s="23"/>
      <c r="AE175" s="23"/>
      <c r="AF175" s="4"/>
      <c r="AG175" s="4"/>
      <c r="AH175" s="4"/>
      <c r="AI175" s="4"/>
      <c r="AJ175" s="4"/>
      <c r="AK175" s="4"/>
    </row>
    <row r="176" spans="4:31" ht="15">
      <c r="D176" s="49"/>
      <c r="E176" s="49"/>
      <c r="F176" s="49"/>
      <c r="G176" s="49"/>
      <c r="H176" s="49"/>
      <c r="I176" s="49"/>
      <c r="J176" s="50"/>
      <c r="K176" s="51"/>
      <c r="L176" s="51"/>
      <c r="X176" s="49"/>
      <c r="Y176" s="49"/>
      <c r="Z176" s="49"/>
      <c r="AA176" s="49"/>
      <c r="AB176" s="49"/>
      <c r="AC176" s="50"/>
      <c r="AD176" s="51"/>
      <c r="AE176" s="51"/>
    </row>
    <row r="177" spans="4:31" ht="15">
      <c r="D177" s="49"/>
      <c r="E177" s="49"/>
      <c r="F177" s="49"/>
      <c r="G177" s="49"/>
      <c r="H177" s="49"/>
      <c r="I177" s="49"/>
      <c r="J177" s="52"/>
      <c r="K177" s="53"/>
      <c r="L177" s="53"/>
      <c r="X177" s="49"/>
      <c r="Y177" s="49"/>
      <c r="Z177" s="49"/>
      <c r="AA177" s="49"/>
      <c r="AB177" s="49"/>
      <c r="AC177" s="52"/>
      <c r="AD177" s="53"/>
      <c r="AE177" s="53"/>
    </row>
    <row r="178" spans="4:31" ht="15">
      <c r="D178" s="49"/>
      <c r="E178" s="49"/>
      <c r="F178" s="49"/>
      <c r="G178" s="49"/>
      <c r="H178" s="49"/>
      <c r="I178" s="49"/>
      <c r="J178" s="50"/>
      <c r="K178" s="51"/>
      <c r="L178" s="51"/>
      <c r="X178" s="49"/>
      <c r="Y178" s="49"/>
      <c r="Z178" s="49"/>
      <c r="AA178" s="49"/>
      <c r="AB178" s="49"/>
      <c r="AC178" s="50"/>
      <c r="AD178" s="51"/>
      <c r="AE178" s="51"/>
    </row>
    <row r="179" spans="4:31" ht="15">
      <c r="D179" s="49"/>
      <c r="E179" s="49"/>
      <c r="F179" s="49"/>
      <c r="G179" s="49"/>
      <c r="H179" s="49"/>
      <c r="I179" s="49"/>
      <c r="J179" s="50"/>
      <c r="K179" s="51"/>
      <c r="L179" s="51"/>
      <c r="X179" s="49"/>
      <c r="Y179" s="49"/>
      <c r="Z179" s="49"/>
      <c r="AA179" s="49"/>
      <c r="AB179" s="49"/>
      <c r="AC179" s="50"/>
      <c r="AD179" s="51"/>
      <c r="AE179" s="51"/>
    </row>
    <row r="183" spans="10:31" ht="15">
      <c r="J183" s="54"/>
      <c r="K183" s="55"/>
      <c r="L183" s="55"/>
      <c r="AC183" s="54"/>
      <c r="AD183" s="55"/>
      <c r="AE183" s="55"/>
    </row>
  </sheetData>
  <sheetProtection/>
  <mergeCells count="102">
    <mergeCell ref="X85:AE85"/>
    <mergeCell ref="D23:D27"/>
    <mergeCell ref="B7:R7"/>
    <mergeCell ref="X33:AK33"/>
    <mergeCell ref="B33:R33"/>
    <mergeCell ref="B34:B38"/>
    <mergeCell ref="B8:B22"/>
    <mergeCell ref="B23:B27"/>
    <mergeCell ref="X74:AG74"/>
    <mergeCell ref="X96:AG96"/>
    <mergeCell ref="C102:C106"/>
    <mergeCell ref="S3:W4"/>
    <mergeCell ref="X3:AK3"/>
    <mergeCell ref="X4:AK4"/>
    <mergeCell ref="C34:C38"/>
    <mergeCell ref="B85:M85"/>
    <mergeCell ref="C39:C43"/>
    <mergeCell ref="D39:D43"/>
    <mergeCell ref="D150:D154"/>
    <mergeCell ref="D118:D122"/>
    <mergeCell ref="D145:D149"/>
    <mergeCell ref="C91:C95"/>
    <mergeCell ref="B96:M96"/>
    <mergeCell ref="D44:D48"/>
    <mergeCell ref="C49:C53"/>
    <mergeCell ref="D102:D106"/>
    <mergeCell ref="B107:B111"/>
    <mergeCell ref="C107:C111"/>
    <mergeCell ref="D107:D111"/>
    <mergeCell ref="C54:C58"/>
    <mergeCell ref="D54:D58"/>
    <mergeCell ref="C44:C48"/>
    <mergeCell ref="B28:B32"/>
    <mergeCell ref="C28:C32"/>
    <mergeCell ref="D28:D32"/>
    <mergeCell ref="B44:B48"/>
    <mergeCell ref="B54:B58"/>
    <mergeCell ref="B49:B53"/>
    <mergeCell ref="C8:C22"/>
    <mergeCell ref="C23:C27"/>
    <mergeCell ref="D8:D12"/>
    <mergeCell ref="B39:B43"/>
    <mergeCell ref="E3:R3"/>
    <mergeCell ref="G4:R4"/>
    <mergeCell ref="F4:F5"/>
    <mergeCell ref="D34:D38"/>
    <mergeCell ref="D13:D17"/>
    <mergeCell ref="D18:D22"/>
    <mergeCell ref="A1:M1"/>
    <mergeCell ref="A2:M2"/>
    <mergeCell ref="A3:A5"/>
    <mergeCell ref="B3:B5"/>
    <mergeCell ref="C3:C5"/>
    <mergeCell ref="D3:D5"/>
    <mergeCell ref="E4:E5"/>
    <mergeCell ref="B129:C133"/>
    <mergeCell ref="B134:C138"/>
    <mergeCell ref="B118:C122"/>
    <mergeCell ref="B123:C127"/>
    <mergeCell ref="B80:B84"/>
    <mergeCell ref="C80:C84"/>
    <mergeCell ref="B102:B106"/>
    <mergeCell ref="D155:D159"/>
    <mergeCell ref="D140:D144"/>
    <mergeCell ref="D160:D164"/>
    <mergeCell ref="D129:D133"/>
    <mergeCell ref="D134:D138"/>
    <mergeCell ref="D49:D53"/>
    <mergeCell ref="D86:D90"/>
    <mergeCell ref="D91:D95"/>
    <mergeCell ref="D97:D101"/>
    <mergeCell ref="D112:D116"/>
    <mergeCell ref="B155:C159"/>
    <mergeCell ref="B75:B79"/>
    <mergeCell ref="B69:B73"/>
    <mergeCell ref="C75:C79"/>
    <mergeCell ref="D75:D79"/>
    <mergeCell ref="B160:C164"/>
    <mergeCell ref="B117:R117"/>
    <mergeCell ref="B139:R139"/>
    <mergeCell ref="B128:R128"/>
    <mergeCell ref="D123:D127"/>
    <mergeCell ref="B59:B63"/>
    <mergeCell ref="C59:C63"/>
    <mergeCell ref="D59:D63"/>
    <mergeCell ref="B145:C149"/>
    <mergeCell ref="B150:C154"/>
    <mergeCell ref="B86:B90"/>
    <mergeCell ref="C86:C90"/>
    <mergeCell ref="B97:B101"/>
    <mergeCell ref="C97:C101"/>
    <mergeCell ref="B112:C116"/>
    <mergeCell ref="X7:AN7"/>
    <mergeCell ref="B140:C144"/>
    <mergeCell ref="D80:D84"/>
    <mergeCell ref="B74:M74"/>
    <mergeCell ref="C64:C68"/>
    <mergeCell ref="D64:D68"/>
    <mergeCell ref="B64:B68"/>
    <mergeCell ref="C69:C73"/>
    <mergeCell ref="D69:D73"/>
    <mergeCell ref="B91:B95"/>
  </mergeCells>
  <printOptions horizontalCentered="1"/>
  <pageMargins left="0" right="0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64">
      <selection activeCell="N65" sqref="N65"/>
    </sheetView>
  </sheetViews>
  <sheetFormatPr defaultColWidth="9.140625" defaultRowHeight="15"/>
  <cols>
    <col min="3" max="3" width="15.8515625" style="0" customWidth="1"/>
    <col min="4" max="4" width="13.8515625" style="0" customWidth="1"/>
    <col min="5" max="5" width="14.421875" style="0" customWidth="1"/>
    <col min="6" max="6" width="17.421875" style="0" customWidth="1"/>
    <col min="7" max="7" width="12.57421875" style="0" customWidth="1"/>
    <col min="8" max="8" width="12.8515625" style="0" customWidth="1"/>
    <col min="9" max="9" width="14.28125" style="0" customWidth="1"/>
    <col min="10" max="10" width="14.00390625" style="0" customWidth="1"/>
    <col min="12" max="12" width="13.00390625" style="0" customWidth="1"/>
  </cols>
  <sheetData>
    <row r="1" spans="1:10" ht="15.75">
      <c r="A1" s="174" t="s">
        <v>23</v>
      </c>
      <c r="B1" s="174" t="s">
        <v>51</v>
      </c>
      <c r="C1" s="177" t="s">
        <v>52</v>
      </c>
      <c r="D1" s="177" t="s">
        <v>53</v>
      </c>
      <c r="E1" s="180" t="s">
        <v>7</v>
      </c>
      <c r="F1" s="180"/>
      <c r="G1" s="180"/>
      <c r="H1" s="180"/>
      <c r="I1" s="180"/>
      <c r="J1" s="180"/>
    </row>
    <row r="2" spans="1:10" ht="15.75">
      <c r="A2" s="175"/>
      <c r="B2" s="175"/>
      <c r="C2" s="178"/>
      <c r="D2" s="178"/>
      <c r="E2" s="180" t="s">
        <v>10</v>
      </c>
      <c r="F2" s="181" t="s">
        <v>35</v>
      </c>
      <c r="G2" s="182"/>
      <c r="H2" s="182"/>
      <c r="I2" s="182"/>
      <c r="J2" s="182"/>
    </row>
    <row r="3" spans="1:10" ht="15.75">
      <c r="A3" s="176"/>
      <c r="B3" s="176"/>
      <c r="C3" s="179"/>
      <c r="D3" s="179"/>
      <c r="E3" s="180"/>
      <c r="F3" s="27">
        <v>2026</v>
      </c>
      <c r="G3" s="27">
        <v>2027</v>
      </c>
      <c r="H3" s="27">
        <v>2028</v>
      </c>
      <c r="I3" s="27">
        <v>2029</v>
      </c>
      <c r="J3" s="27">
        <v>2030</v>
      </c>
    </row>
    <row r="4" spans="1:10" ht="15.75">
      <c r="A4" s="10" t="s">
        <v>32</v>
      </c>
      <c r="B4" s="1" t="s">
        <v>33</v>
      </c>
      <c r="C4" s="1" t="s">
        <v>9</v>
      </c>
      <c r="D4" s="24">
        <v>3</v>
      </c>
      <c r="E4" s="2" t="s">
        <v>34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</row>
    <row r="5" spans="1:10" ht="15.75">
      <c r="A5" s="27">
        <v>1</v>
      </c>
      <c r="B5" s="183" t="s">
        <v>54</v>
      </c>
      <c r="C5" s="184"/>
      <c r="D5" s="184"/>
      <c r="E5" s="184"/>
      <c r="F5" s="184"/>
      <c r="G5" s="184"/>
      <c r="H5" s="184"/>
      <c r="I5" s="184"/>
      <c r="J5" s="184"/>
    </row>
    <row r="6" spans="1:12" ht="15.75">
      <c r="A6" s="27">
        <v>2</v>
      </c>
      <c r="B6" s="185" t="s">
        <v>15</v>
      </c>
      <c r="C6" s="188" t="s">
        <v>37</v>
      </c>
      <c r="D6" s="188" t="s">
        <v>13</v>
      </c>
      <c r="E6" s="9" t="s">
        <v>0</v>
      </c>
      <c r="F6" s="3">
        <f>F7+F8+F9+F10</f>
        <v>225357.6</v>
      </c>
      <c r="G6" s="3">
        <f>G7+G8+G9+G10</f>
        <v>225357.6</v>
      </c>
      <c r="H6" s="3">
        <f>H7+H8+H9+H10</f>
        <v>225357.6</v>
      </c>
      <c r="I6" s="3">
        <f>I7+I8+I9+I10</f>
        <v>225357.6</v>
      </c>
      <c r="J6" s="3">
        <f>J7+J8+J9+J10</f>
        <v>225357.6</v>
      </c>
      <c r="L6">
        <v>915264</v>
      </c>
    </row>
    <row r="7" spans="1:12" ht="31.5">
      <c r="A7" s="27">
        <v>3</v>
      </c>
      <c r="B7" s="186"/>
      <c r="C7" s="189"/>
      <c r="D7" s="189"/>
      <c r="E7" s="9" t="s">
        <v>3</v>
      </c>
      <c r="F7" s="3">
        <f>'2023'!M9</f>
        <v>11826.1</v>
      </c>
      <c r="G7" s="3">
        <f>F7</f>
        <v>11826.1</v>
      </c>
      <c r="H7" s="3">
        <f>G7</f>
        <v>11826.1</v>
      </c>
      <c r="I7" s="3">
        <f>H7</f>
        <v>11826.1</v>
      </c>
      <c r="J7" s="3">
        <f>I7</f>
        <v>11826.1</v>
      </c>
      <c r="L7">
        <v>53064</v>
      </c>
    </row>
    <row r="8" spans="1:12" ht="47.25">
      <c r="A8" s="27">
        <v>4</v>
      </c>
      <c r="B8" s="186"/>
      <c r="C8" s="189"/>
      <c r="D8" s="189"/>
      <c r="E8" s="9" t="s">
        <v>1</v>
      </c>
      <c r="F8" s="3">
        <f>'2023'!M10</f>
        <v>2593.5</v>
      </c>
      <c r="G8" s="3">
        <f aca="true" t="shared" si="0" ref="G8:J9">F8</f>
        <v>2593.5</v>
      </c>
      <c r="H8" s="3">
        <f t="shared" si="0"/>
        <v>2593.5</v>
      </c>
      <c r="I8" s="3">
        <f t="shared" si="0"/>
        <v>2593.5</v>
      </c>
      <c r="J8" s="3">
        <f t="shared" si="0"/>
        <v>2593.5</v>
      </c>
      <c r="L8">
        <v>9255</v>
      </c>
    </row>
    <row r="9" spans="1:12" ht="31.5">
      <c r="A9" s="27">
        <v>5</v>
      </c>
      <c r="B9" s="186"/>
      <c r="C9" s="189"/>
      <c r="D9" s="189"/>
      <c r="E9" s="9" t="s">
        <v>4</v>
      </c>
      <c r="F9" s="3">
        <f>'2023'!M11</f>
        <v>210938</v>
      </c>
      <c r="G9" s="3">
        <f t="shared" si="0"/>
        <v>210938</v>
      </c>
      <c r="H9" s="3">
        <f t="shared" si="0"/>
        <v>210938</v>
      </c>
      <c r="I9" s="3">
        <f t="shared" si="0"/>
        <v>210938</v>
      </c>
      <c r="J9" s="3">
        <f t="shared" si="0"/>
        <v>210938</v>
      </c>
      <c r="L9">
        <v>852945</v>
      </c>
    </row>
    <row r="10" spans="1:12" ht="63">
      <c r="A10" s="27">
        <v>6</v>
      </c>
      <c r="B10" s="186"/>
      <c r="C10" s="189"/>
      <c r="D10" s="190"/>
      <c r="E10" s="9" t="s">
        <v>50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L10">
        <v>0</v>
      </c>
    </row>
    <row r="11" spans="1:12" ht="15.75">
      <c r="A11" s="27">
        <v>7</v>
      </c>
      <c r="B11" s="186"/>
      <c r="C11" s="189"/>
      <c r="D11" s="188" t="s">
        <v>6</v>
      </c>
      <c r="E11" s="9" t="s">
        <v>0</v>
      </c>
      <c r="F11" s="3">
        <f>F12+F13+F14+F15</f>
        <v>30000</v>
      </c>
      <c r="G11" s="3">
        <f>G12+G13+G14+G15</f>
        <v>30000</v>
      </c>
      <c r="H11" s="3">
        <f>H12+H13+H14+H15</f>
        <v>30000</v>
      </c>
      <c r="I11" s="3">
        <f>I12+I13+I14+I15</f>
        <v>30000</v>
      </c>
      <c r="J11" s="3">
        <f>J12+J13+J14+J15</f>
        <v>30000</v>
      </c>
      <c r="L11">
        <v>112615</v>
      </c>
    </row>
    <row r="12" spans="1:12" ht="31.5">
      <c r="A12" s="27">
        <v>8</v>
      </c>
      <c r="B12" s="186"/>
      <c r="C12" s="189"/>
      <c r="D12" s="189"/>
      <c r="E12" s="9" t="s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L12">
        <v>0</v>
      </c>
    </row>
    <row r="13" spans="1:12" ht="47.25">
      <c r="A13" s="27">
        <v>9</v>
      </c>
      <c r="B13" s="186"/>
      <c r="C13" s="189"/>
      <c r="D13" s="189"/>
      <c r="E13" s="9" t="s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L13">
        <v>0</v>
      </c>
    </row>
    <row r="14" spans="1:12" ht="31.5">
      <c r="A14" s="27">
        <v>10</v>
      </c>
      <c r="B14" s="186"/>
      <c r="C14" s="189"/>
      <c r="D14" s="189"/>
      <c r="E14" s="9" t="s">
        <v>4</v>
      </c>
      <c r="F14" s="3">
        <f>'2023'!M16</f>
        <v>30000</v>
      </c>
      <c r="G14" s="3">
        <f>F14</f>
        <v>30000</v>
      </c>
      <c r="H14" s="3">
        <f>G14</f>
        <v>30000</v>
      </c>
      <c r="I14" s="3">
        <f>H14</f>
        <v>30000</v>
      </c>
      <c r="J14" s="3">
        <f>I14</f>
        <v>30000</v>
      </c>
      <c r="L14">
        <v>112615</v>
      </c>
    </row>
    <row r="15" spans="1:12" ht="63">
      <c r="A15" s="27">
        <v>11</v>
      </c>
      <c r="B15" s="186"/>
      <c r="C15" s="189"/>
      <c r="D15" s="190"/>
      <c r="E15" s="9" t="s">
        <v>50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L15">
        <v>0</v>
      </c>
    </row>
    <row r="16" spans="1:12" ht="15.75">
      <c r="A16" s="27">
        <v>12</v>
      </c>
      <c r="B16" s="186"/>
      <c r="C16" s="189"/>
      <c r="D16" s="188" t="s">
        <v>55</v>
      </c>
      <c r="E16" s="9" t="s">
        <v>0</v>
      </c>
      <c r="F16" s="3">
        <f>F17+F18+F19+F20</f>
        <v>93000</v>
      </c>
      <c r="G16" s="3">
        <f>G17+G18+G19+G20</f>
        <v>93000</v>
      </c>
      <c r="H16" s="3">
        <f>H17+H18+H19+H20</f>
        <v>93000</v>
      </c>
      <c r="I16" s="3">
        <f>I17+I18+I19+I20</f>
        <v>93000</v>
      </c>
      <c r="J16" s="3">
        <f>J17+J18+J19+J20</f>
        <v>93000</v>
      </c>
      <c r="L16">
        <v>400000</v>
      </c>
    </row>
    <row r="17" spans="1:12" ht="31.5">
      <c r="A17" s="27">
        <v>13</v>
      </c>
      <c r="B17" s="186"/>
      <c r="C17" s="189"/>
      <c r="D17" s="189"/>
      <c r="E17" s="9" t="s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L17">
        <v>0</v>
      </c>
    </row>
    <row r="18" spans="1:12" ht="47.25">
      <c r="A18" s="27">
        <v>14</v>
      </c>
      <c r="B18" s="186"/>
      <c r="C18" s="189"/>
      <c r="D18" s="189"/>
      <c r="E18" s="9" t="s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L18">
        <v>0</v>
      </c>
    </row>
    <row r="19" spans="1:12" ht="31.5">
      <c r="A19" s="27">
        <v>15</v>
      </c>
      <c r="B19" s="186"/>
      <c r="C19" s="189"/>
      <c r="D19" s="189"/>
      <c r="E19" s="9" t="s">
        <v>2</v>
      </c>
      <c r="F19" s="3">
        <f>'2023'!M21</f>
        <v>93000</v>
      </c>
      <c r="G19" s="3">
        <f>F19</f>
        <v>93000</v>
      </c>
      <c r="H19" s="3">
        <f>G19</f>
        <v>93000</v>
      </c>
      <c r="I19" s="3">
        <f>H19</f>
        <v>93000</v>
      </c>
      <c r="J19" s="3">
        <f>I19</f>
        <v>93000</v>
      </c>
      <c r="L19">
        <v>400000</v>
      </c>
    </row>
    <row r="20" spans="1:12" ht="63">
      <c r="A20" s="27">
        <v>16</v>
      </c>
      <c r="B20" s="187"/>
      <c r="C20" s="190"/>
      <c r="D20" s="190"/>
      <c r="E20" s="9" t="s">
        <v>50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L20">
        <v>0</v>
      </c>
    </row>
    <row r="21" spans="1:12" ht="15.75">
      <c r="A21" s="27">
        <v>17</v>
      </c>
      <c r="B21" s="191" t="s">
        <v>24</v>
      </c>
      <c r="C21" s="189" t="s">
        <v>25</v>
      </c>
      <c r="D21" s="188" t="s">
        <v>21</v>
      </c>
      <c r="E21" s="9" t="s">
        <v>0</v>
      </c>
      <c r="F21" s="3">
        <f>F22+F23+F24+F25</f>
        <v>0</v>
      </c>
      <c r="G21" s="3">
        <f>G22+G23+G24+G25</f>
        <v>0</v>
      </c>
      <c r="H21" s="3">
        <f>H22+H23+H24+H25</f>
        <v>0</v>
      </c>
      <c r="I21" s="3">
        <f>I22+I23+I24+I25</f>
        <v>0</v>
      </c>
      <c r="J21" s="3">
        <f>J22+J23+J24+J25</f>
        <v>0</v>
      </c>
      <c r="L21">
        <v>0</v>
      </c>
    </row>
    <row r="22" spans="1:12" ht="31.5">
      <c r="A22" s="27">
        <v>18</v>
      </c>
      <c r="B22" s="186"/>
      <c r="C22" s="189"/>
      <c r="D22" s="189"/>
      <c r="E22" s="9" t="s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L22">
        <v>0</v>
      </c>
    </row>
    <row r="23" spans="1:12" ht="47.25">
      <c r="A23" s="27">
        <v>19</v>
      </c>
      <c r="B23" s="186"/>
      <c r="C23" s="189"/>
      <c r="D23" s="189"/>
      <c r="E23" s="9" t="s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L23">
        <v>0</v>
      </c>
    </row>
    <row r="24" spans="1:12" ht="31.5">
      <c r="A24" s="27">
        <v>20</v>
      </c>
      <c r="B24" s="186"/>
      <c r="C24" s="189"/>
      <c r="D24" s="189"/>
      <c r="E24" s="9" t="s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L24">
        <v>0</v>
      </c>
    </row>
    <row r="25" spans="1:12" ht="63">
      <c r="A25" s="27">
        <v>21</v>
      </c>
      <c r="B25" s="187"/>
      <c r="C25" s="190"/>
      <c r="D25" s="190"/>
      <c r="E25" s="9" t="s">
        <v>50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L25">
        <v>0</v>
      </c>
    </row>
    <row r="26" spans="1:12" ht="15.75">
      <c r="A26" s="27">
        <v>22</v>
      </c>
      <c r="B26" s="192"/>
      <c r="C26" s="188" t="s">
        <v>56</v>
      </c>
      <c r="D26" s="192"/>
      <c r="E26" s="17" t="s">
        <v>0</v>
      </c>
      <c r="F26" s="3">
        <f>F27+F28+F29+F30</f>
        <v>348357.6</v>
      </c>
      <c r="G26" s="3">
        <f>G27+G28+G29+G30</f>
        <v>348357.6</v>
      </c>
      <c r="H26" s="3">
        <f>H27+H28+H29+H30</f>
        <v>348357.6</v>
      </c>
      <c r="I26" s="3">
        <f>I27+I28+I29+I30</f>
        <v>348357.6</v>
      </c>
      <c r="J26" s="3">
        <f>J27+J28+J29+J30</f>
        <v>348357.6</v>
      </c>
      <c r="L26">
        <v>1427879</v>
      </c>
    </row>
    <row r="27" spans="1:12" ht="31.5">
      <c r="A27" s="27">
        <v>23</v>
      </c>
      <c r="B27" s="193"/>
      <c r="C27" s="189"/>
      <c r="D27" s="193"/>
      <c r="E27" s="17" t="s">
        <v>3</v>
      </c>
      <c r="F27" s="3">
        <f aca="true" t="shared" si="1" ref="F27:J30">F22+F17+F12+F7</f>
        <v>11826.1</v>
      </c>
      <c r="G27" s="3">
        <f t="shared" si="1"/>
        <v>11826.1</v>
      </c>
      <c r="H27" s="3">
        <f t="shared" si="1"/>
        <v>11826.1</v>
      </c>
      <c r="I27" s="3">
        <f t="shared" si="1"/>
        <v>11826.1</v>
      </c>
      <c r="J27" s="3">
        <f t="shared" si="1"/>
        <v>11826.1</v>
      </c>
      <c r="L27">
        <v>53064</v>
      </c>
    </row>
    <row r="28" spans="1:12" ht="47.25">
      <c r="A28" s="27">
        <v>24</v>
      </c>
      <c r="B28" s="193"/>
      <c r="C28" s="189"/>
      <c r="D28" s="193"/>
      <c r="E28" s="17" t="s">
        <v>1</v>
      </c>
      <c r="F28" s="3">
        <f>F23+F18+F13+F8</f>
        <v>2593.5</v>
      </c>
      <c r="G28" s="3">
        <f t="shared" si="1"/>
        <v>2593.5</v>
      </c>
      <c r="H28" s="3">
        <f t="shared" si="1"/>
        <v>2593.5</v>
      </c>
      <c r="I28" s="3">
        <f>I23+I18+I13+I8</f>
        <v>2593.5</v>
      </c>
      <c r="J28" s="3">
        <f t="shared" si="1"/>
        <v>2593.5</v>
      </c>
      <c r="L28">
        <v>9255</v>
      </c>
    </row>
    <row r="29" spans="1:12" ht="31.5">
      <c r="A29" s="11">
        <v>25</v>
      </c>
      <c r="B29" s="193"/>
      <c r="C29" s="189"/>
      <c r="D29" s="193"/>
      <c r="E29" s="18" t="s">
        <v>4</v>
      </c>
      <c r="F29" s="19">
        <f t="shared" si="1"/>
        <v>333938</v>
      </c>
      <c r="G29" s="19">
        <f>G24+G19+G14+G9</f>
        <v>333938</v>
      </c>
      <c r="H29" s="19">
        <f t="shared" si="1"/>
        <v>333938</v>
      </c>
      <c r="I29" s="19">
        <f>I24+I19+I14+I9</f>
        <v>333938</v>
      </c>
      <c r="J29" s="19">
        <f t="shared" si="1"/>
        <v>333938</v>
      </c>
      <c r="L29">
        <v>1365560</v>
      </c>
    </row>
    <row r="30" spans="1:12" ht="63">
      <c r="A30" s="11">
        <v>26</v>
      </c>
      <c r="B30" s="194"/>
      <c r="C30" s="190"/>
      <c r="D30" s="194"/>
      <c r="E30" s="18" t="s">
        <v>50</v>
      </c>
      <c r="F30" s="19">
        <f t="shared" si="1"/>
        <v>0</v>
      </c>
      <c r="G30" s="19">
        <f t="shared" si="1"/>
        <v>0</v>
      </c>
      <c r="H30" s="19">
        <f t="shared" si="1"/>
        <v>0</v>
      </c>
      <c r="I30" s="19">
        <f>I25+I20+I15+I10</f>
        <v>0</v>
      </c>
      <c r="J30" s="19">
        <f>J25+J20+J15+J10</f>
        <v>0</v>
      </c>
      <c r="L30">
        <v>0</v>
      </c>
    </row>
    <row r="31" spans="1:10" ht="15.75">
      <c r="A31" s="27">
        <v>27</v>
      </c>
      <c r="B31" s="195" t="s">
        <v>57</v>
      </c>
      <c r="C31" s="196"/>
      <c r="D31" s="196"/>
      <c r="E31" s="196"/>
      <c r="F31" s="196"/>
      <c r="G31" s="196"/>
      <c r="H31" s="196"/>
      <c r="I31" s="196"/>
      <c r="J31" s="196"/>
    </row>
    <row r="32" spans="1:10" ht="15.75">
      <c r="A32" s="27">
        <v>28</v>
      </c>
      <c r="B32" s="197" t="s">
        <v>16</v>
      </c>
      <c r="C32" s="188" t="s">
        <v>42</v>
      </c>
      <c r="D32" s="188" t="s">
        <v>14</v>
      </c>
      <c r="E32" s="26" t="s">
        <v>0</v>
      </c>
      <c r="F32" s="3">
        <f>F34+F35+F33+F36</f>
        <v>0</v>
      </c>
      <c r="G32" s="3">
        <f>G34+G35+G33+G36</f>
        <v>0</v>
      </c>
      <c r="H32" s="3">
        <f>H34+H35+H33+H36</f>
        <v>0</v>
      </c>
      <c r="I32" s="3">
        <f>I34+I35+I33+I36</f>
        <v>0</v>
      </c>
      <c r="J32" s="3">
        <f>J34+J35+J33+J36</f>
        <v>0</v>
      </c>
    </row>
    <row r="33" spans="1:10" ht="31.5">
      <c r="A33" s="27">
        <v>29</v>
      </c>
      <c r="B33" s="198"/>
      <c r="C33" s="189"/>
      <c r="D33" s="189"/>
      <c r="E33" s="26" t="s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47.25">
      <c r="A34" s="27">
        <v>30</v>
      </c>
      <c r="B34" s="198"/>
      <c r="C34" s="189"/>
      <c r="D34" s="189"/>
      <c r="E34" s="24" t="s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31.5">
      <c r="A35" s="27">
        <v>31</v>
      </c>
      <c r="B35" s="198"/>
      <c r="C35" s="189"/>
      <c r="D35" s="189"/>
      <c r="E35" s="24" t="s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63">
      <c r="A36" s="27">
        <v>32</v>
      </c>
      <c r="B36" s="199"/>
      <c r="C36" s="190"/>
      <c r="D36" s="190"/>
      <c r="E36" s="24" t="s">
        <v>50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.75">
      <c r="A37" s="27">
        <v>33</v>
      </c>
      <c r="B37" s="197" t="s">
        <v>38</v>
      </c>
      <c r="C37" s="188" t="s">
        <v>41</v>
      </c>
      <c r="D37" s="188" t="s">
        <v>14</v>
      </c>
      <c r="E37" s="26" t="s">
        <v>0</v>
      </c>
      <c r="F37" s="3">
        <f>F38+F39+F40+F41</f>
        <v>0</v>
      </c>
      <c r="G37" s="3">
        <f>G38+G39+G40+G41</f>
        <v>0</v>
      </c>
      <c r="H37" s="3">
        <f>H38+H39+H40+H41</f>
        <v>0</v>
      </c>
      <c r="I37" s="3">
        <f>I38+I39+I40+I41</f>
        <v>0</v>
      </c>
      <c r="J37" s="3">
        <f>J38+J39+J40+J41</f>
        <v>0</v>
      </c>
    </row>
    <row r="38" spans="1:10" ht="31.5">
      <c r="A38" s="25">
        <v>34</v>
      </c>
      <c r="B38" s="189"/>
      <c r="C38" s="189"/>
      <c r="D38" s="189"/>
      <c r="E38" s="26" t="s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47.25">
      <c r="A39" s="25">
        <v>35</v>
      </c>
      <c r="B39" s="189"/>
      <c r="C39" s="189"/>
      <c r="D39" s="189"/>
      <c r="E39" s="24" t="s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31.5">
      <c r="A40" s="25">
        <v>36</v>
      </c>
      <c r="B40" s="189"/>
      <c r="C40" s="189"/>
      <c r="D40" s="189"/>
      <c r="E40" s="24" t="s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63">
      <c r="A41" s="25">
        <v>37</v>
      </c>
      <c r="B41" s="190"/>
      <c r="C41" s="190"/>
      <c r="D41" s="190"/>
      <c r="E41" s="24" t="s">
        <v>50</v>
      </c>
      <c r="F41" s="12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.75">
      <c r="A42" s="25">
        <v>38</v>
      </c>
      <c r="B42" s="197" t="s">
        <v>39</v>
      </c>
      <c r="C42" s="188" t="s">
        <v>40</v>
      </c>
      <c r="D42" s="188" t="s">
        <v>14</v>
      </c>
      <c r="E42" s="26" t="s">
        <v>0</v>
      </c>
      <c r="F42" s="3">
        <f>F43+F44+F45+F46</f>
        <v>0</v>
      </c>
      <c r="G42" s="3">
        <f>G43+G44+G45+G46</f>
        <v>0</v>
      </c>
      <c r="H42" s="3">
        <f>H43+H44+H45+H46</f>
        <v>0</v>
      </c>
      <c r="I42" s="3">
        <f>I43+I44+I45+I46</f>
        <v>0</v>
      </c>
      <c r="J42" s="3">
        <f>J43+J44+J45+J46</f>
        <v>0</v>
      </c>
    </row>
    <row r="43" spans="1:10" ht="31.5">
      <c r="A43" s="25">
        <v>39</v>
      </c>
      <c r="B43" s="189"/>
      <c r="C43" s="189"/>
      <c r="D43" s="189"/>
      <c r="E43" s="26" t="s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47.25">
      <c r="A44" s="25">
        <v>40</v>
      </c>
      <c r="B44" s="189"/>
      <c r="C44" s="189"/>
      <c r="D44" s="189"/>
      <c r="E44" s="26" t="s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31.5">
      <c r="A45" s="25">
        <v>41</v>
      </c>
      <c r="B45" s="189"/>
      <c r="C45" s="189"/>
      <c r="D45" s="189"/>
      <c r="E45" s="24" t="s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63">
      <c r="A46" s="25">
        <v>42</v>
      </c>
      <c r="B46" s="190"/>
      <c r="C46" s="190"/>
      <c r="D46" s="189"/>
      <c r="E46" s="24" t="s">
        <v>50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5.75">
      <c r="A47" s="25">
        <v>43</v>
      </c>
      <c r="B47" s="197" t="s">
        <v>43</v>
      </c>
      <c r="C47" s="188" t="s">
        <v>45</v>
      </c>
      <c r="D47" s="188" t="s">
        <v>14</v>
      </c>
      <c r="E47" s="24" t="s">
        <v>0</v>
      </c>
      <c r="F47" s="3">
        <f>SUM(F48:F51)</f>
        <v>0</v>
      </c>
      <c r="G47" s="3">
        <f>SUM(G48:G51)</f>
        <v>0</v>
      </c>
      <c r="H47" s="3">
        <f>SUM(H48:H51)</f>
        <v>0</v>
      </c>
      <c r="I47" s="3">
        <f>SUM(I48:I51)</f>
        <v>0</v>
      </c>
      <c r="J47" s="3">
        <f>SUM(J48:J51)</f>
        <v>0</v>
      </c>
    </row>
    <row r="48" spans="1:10" ht="31.5">
      <c r="A48" s="25">
        <v>44</v>
      </c>
      <c r="B48" s="189"/>
      <c r="C48" s="189"/>
      <c r="D48" s="189"/>
      <c r="E48" s="24" t="s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47.25">
      <c r="A49" s="25">
        <v>45</v>
      </c>
      <c r="B49" s="189"/>
      <c r="C49" s="189"/>
      <c r="D49" s="189"/>
      <c r="E49" s="24" t="s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31.5">
      <c r="A50" s="25">
        <v>46</v>
      </c>
      <c r="B50" s="189"/>
      <c r="C50" s="189"/>
      <c r="D50" s="189"/>
      <c r="E50" s="24" t="s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63">
      <c r="A51" s="25">
        <v>47</v>
      </c>
      <c r="B51" s="190"/>
      <c r="C51" s="190"/>
      <c r="D51" s="189"/>
      <c r="E51" s="24" t="s">
        <v>50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5.75">
      <c r="A52" s="25">
        <v>48</v>
      </c>
      <c r="B52" s="197" t="s">
        <v>44</v>
      </c>
      <c r="C52" s="188" t="s">
        <v>46</v>
      </c>
      <c r="D52" s="188" t="s">
        <v>14</v>
      </c>
      <c r="E52" s="24" t="s">
        <v>0</v>
      </c>
      <c r="F52" s="3">
        <f>F53+F54+F55+F56</f>
        <v>0</v>
      </c>
      <c r="G52" s="3">
        <f>G53+G54+G55+G56</f>
        <v>0</v>
      </c>
      <c r="H52" s="3">
        <f>H53+H54+H55+H56</f>
        <v>0</v>
      </c>
      <c r="I52" s="3">
        <f>I53+I54+I55+I56</f>
        <v>0</v>
      </c>
      <c r="J52" s="3">
        <f>J53+J54+J55+J56</f>
        <v>0</v>
      </c>
    </row>
    <row r="53" spans="1:10" ht="31.5">
      <c r="A53" s="25">
        <v>49</v>
      </c>
      <c r="B53" s="189"/>
      <c r="C53" s="189"/>
      <c r="D53" s="189"/>
      <c r="E53" s="24" t="s">
        <v>3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47.25">
      <c r="A54" s="25">
        <v>50</v>
      </c>
      <c r="B54" s="189"/>
      <c r="C54" s="189"/>
      <c r="D54" s="189"/>
      <c r="E54" s="24" t="s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ht="31.5">
      <c r="A55" s="25">
        <v>51</v>
      </c>
      <c r="B55" s="189"/>
      <c r="C55" s="189"/>
      <c r="D55" s="189"/>
      <c r="E55" s="24" t="s">
        <v>2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</row>
    <row r="56" spans="1:10" ht="63">
      <c r="A56" s="25">
        <v>52</v>
      </c>
      <c r="B56" s="190"/>
      <c r="C56" s="190"/>
      <c r="D56" s="189"/>
      <c r="E56" s="24" t="s">
        <v>50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</row>
    <row r="57" spans="1:10" ht="15.75">
      <c r="A57" s="27">
        <v>53</v>
      </c>
      <c r="B57" s="200"/>
      <c r="C57" s="188" t="s">
        <v>58</v>
      </c>
      <c r="D57" s="188"/>
      <c r="E57" s="24" t="s">
        <v>0</v>
      </c>
      <c r="F57" s="3">
        <f>F58+F59+F60+F61</f>
        <v>0</v>
      </c>
      <c r="G57" s="3">
        <f>G58+G59+G60+G61</f>
        <v>0</v>
      </c>
      <c r="H57" s="3">
        <f>H58+H59+H60+H61</f>
        <v>0</v>
      </c>
      <c r="I57" s="3">
        <f>I58+I59+I60+I61</f>
        <v>0</v>
      </c>
      <c r="J57" s="3">
        <f>J58+J59+J60+J61</f>
        <v>0</v>
      </c>
    </row>
    <row r="58" spans="1:10" ht="31.5">
      <c r="A58" s="27">
        <v>54</v>
      </c>
      <c r="B58" s="186"/>
      <c r="C58" s="201"/>
      <c r="D58" s="189"/>
      <c r="E58" s="24" t="s">
        <v>3</v>
      </c>
      <c r="F58" s="3">
        <f aca="true" t="shared" si="2" ref="F58:H61">F33+F38+F43+F48+F53</f>
        <v>0</v>
      </c>
      <c r="G58" s="3">
        <f t="shared" si="2"/>
        <v>0</v>
      </c>
      <c r="H58" s="3">
        <f t="shared" si="2"/>
        <v>0</v>
      </c>
      <c r="I58" s="3">
        <f>I33+I38+I43+I48+I53</f>
        <v>0</v>
      </c>
      <c r="J58" s="3">
        <f>J33+J38+J43+J48+J53</f>
        <v>0</v>
      </c>
    </row>
    <row r="59" spans="1:10" ht="47.25">
      <c r="A59" s="27">
        <v>55</v>
      </c>
      <c r="B59" s="186"/>
      <c r="C59" s="201"/>
      <c r="D59" s="189"/>
      <c r="E59" s="24" t="s">
        <v>1</v>
      </c>
      <c r="F59" s="3">
        <f t="shared" si="2"/>
        <v>0</v>
      </c>
      <c r="G59" s="3">
        <f t="shared" si="2"/>
        <v>0</v>
      </c>
      <c r="H59" s="3">
        <f t="shared" si="2"/>
        <v>0</v>
      </c>
      <c r="I59" s="3">
        <f>I34+I39+I49+I44+I54</f>
        <v>0</v>
      </c>
      <c r="J59" s="3">
        <f>J34+J39+J44+J49+J54</f>
        <v>0</v>
      </c>
    </row>
    <row r="60" spans="1:10" ht="31.5">
      <c r="A60" s="27">
        <v>56</v>
      </c>
      <c r="B60" s="186"/>
      <c r="C60" s="201"/>
      <c r="D60" s="189"/>
      <c r="E60" s="24" t="s">
        <v>2</v>
      </c>
      <c r="F60" s="3">
        <f t="shared" si="2"/>
        <v>0</v>
      </c>
      <c r="G60" s="3">
        <f t="shared" si="2"/>
        <v>0</v>
      </c>
      <c r="H60" s="3">
        <f t="shared" si="2"/>
        <v>0</v>
      </c>
      <c r="I60" s="3">
        <f>I35+I40+I50+I45+I55</f>
        <v>0</v>
      </c>
      <c r="J60" s="3">
        <f>J35+J40+J45+J50+J55</f>
        <v>0</v>
      </c>
    </row>
    <row r="61" spans="1:10" ht="63">
      <c r="A61" s="27">
        <v>57</v>
      </c>
      <c r="B61" s="187"/>
      <c r="C61" s="202"/>
      <c r="D61" s="190"/>
      <c r="E61" s="24" t="s">
        <v>50</v>
      </c>
      <c r="F61" s="3">
        <f>F36+F41+F46+F51+F56</f>
        <v>0</v>
      </c>
      <c r="G61" s="3">
        <f t="shared" si="2"/>
        <v>0</v>
      </c>
      <c r="H61" s="3">
        <f t="shared" si="2"/>
        <v>0</v>
      </c>
      <c r="I61" s="3">
        <f>I36+I41+I46+I51+I56</f>
        <v>0</v>
      </c>
      <c r="J61" s="3">
        <f>J36+J41+J46+J51+J56</f>
        <v>0</v>
      </c>
    </row>
    <row r="62" spans="1:10" ht="15.75">
      <c r="A62" s="27">
        <v>58</v>
      </c>
      <c r="B62" s="203" t="s">
        <v>59</v>
      </c>
      <c r="C62" s="204"/>
      <c r="D62" s="204"/>
      <c r="E62" s="204"/>
      <c r="F62" s="204"/>
      <c r="G62" s="204"/>
      <c r="H62" s="204"/>
      <c r="I62" s="204"/>
      <c r="J62" s="204"/>
    </row>
    <row r="63" spans="1:12" ht="15.75">
      <c r="A63" s="27">
        <v>59</v>
      </c>
      <c r="B63" s="185" t="s">
        <v>17</v>
      </c>
      <c r="C63" s="188" t="s">
        <v>26</v>
      </c>
      <c r="D63" s="206" t="s">
        <v>14</v>
      </c>
      <c r="E63" s="25" t="s">
        <v>0</v>
      </c>
      <c r="F63" s="3">
        <f>F64+F65+F66+F67</f>
        <v>50159.9</v>
      </c>
      <c r="G63" s="3">
        <f>G64+G65+G66+G67</f>
        <v>50159.9</v>
      </c>
      <c r="H63" s="3">
        <f>H64+H65+H66+H67</f>
        <v>50159.9</v>
      </c>
      <c r="I63" s="3">
        <f>I64+I65+I66+I67</f>
        <v>50159.9</v>
      </c>
      <c r="J63" s="3">
        <f>J64+J65+J66+J67</f>
        <v>50159.9</v>
      </c>
      <c r="L63">
        <v>250799.5</v>
      </c>
    </row>
    <row r="64" spans="1:12" ht="31.5">
      <c r="A64" s="27">
        <v>60</v>
      </c>
      <c r="B64" s="191"/>
      <c r="C64" s="189"/>
      <c r="D64" s="207"/>
      <c r="E64" s="24" t="s">
        <v>3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L64">
        <v>0</v>
      </c>
    </row>
    <row r="65" spans="1:12" ht="47.25">
      <c r="A65" s="27">
        <v>61</v>
      </c>
      <c r="B65" s="191"/>
      <c r="C65" s="189"/>
      <c r="D65" s="207"/>
      <c r="E65" s="8" t="s">
        <v>1</v>
      </c>
      <c r="F65" s="3">
        <f>14670.4+35489.5</f>
        <v>50159.9</v>
      </c>
      <c r="G65" s="3">
        <f>F65</f>
        <v>50159.9</v>
      </c>
      <c r="H65" s="3">
        <f>G65</f>
        <v>50159.9</v>
      </c>
      <c r="I65" s="3">
        <f>H65</f>
        <v>50159.9</v>
      </c>
      <c r="J65" s="3">
        <f>I65</f>
        <v>50159.9</v>
      </c>
      <c r="L65">
        <v>250799.5</v>
      </c>
    </row>
    <row r="66" spans="1:12" ht="31.5">
      <c r="A66" s="27">
        <v>62</v>
      </c>
      <c r="B66" s="191"/>
      <c r="C66" s="189"/>
      <c r="D66" s="207"/>
      <c r="E66" s="8" t="s">
        <v>2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L66">
        <v>0</v>
      </c>
    </row>
    <row r="67" spans="1:12" ht="63">
      <c r="A67" s="27">
        <v>63</v>
      </c>
      <c r="B67" s="205"/>
      <c r="C67" s="190"/>
      <c r="D67" s="208"/>
      <c r="E67" s="8" t="s">
        <v>50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L67">
        <v>0</v>
      </c>
    </row>
    <row r="68" spans="1:12" ht="15.75">
      <c r="A68" s="27">
        <v>64</v>
      </c>
      <c r="B68" s="200"/>
      <c r="C68" s="188" t="s">
        <v>60</v>
      </c>
      <c r="D68" s="200"/>
      <c r="E68" s="19" t="s">
        <v>0</v>
      </c>
      <c r="F68" s="3">
        <f>F69+F70+F71+F72</f>
        <v>50159.9</v>
      </c>
      <c r="G68" s="3">
        <f>G69+G70+G71+G72</f>
        <v>50159.9</v>
      </c>
      <c r="H68" s="3">
        <f>H69+H70+H71+H72</f>
        <v>50159.9</v>
      </c>
      <c r="I68" s="3">
        <f>I69+I70+I71+I72</f>
        <v>50159.9</v>
      </c>
      <c r="J68" s="3">
        <f>J69+J70+J71+J72</f>
        <v>50159.9</v>
      </c>
      <c r="L68">
        <v>250799.5</v>
      </c>
    </row>
    <row r="69" spans="1:12" ht="31.5">
      <c r="A69" s="27">
        <v>65</v>
      </c>
      <c r="B69" s="186"/>
      <c r="C69" s="189"/>
      <c r="D69" s="186"/>
      <c r="E69" s="19" t="s">
        <v>3</v>
      </c>
      <c r="F69" s="3">
        <f>F64</f>
        <v>0</v>
      </c>
      <c r="G69" s="3">
        <f aca="true" t="shared" si="3" ref="G69:J72">G64</f>
        <v>0</v>
      </c>
      <c r="H69" s="3">
        <f t="shared" si="3"/>
        <v>0</v>
      </c>
      <c r="I69" s="3">
        <f t="shared" si="3"/>
        <v>0</v>
      </c>
      <c r="J69" s="3">
        <f t="shared" si="3"/>
        <v>0</v>
      </c>
      <c r="L69">
        <v>0</v>
      </c>
    </row>
    <row r="70" spans="1:12" ht="47.25">
      <c r="A70" s="27">
        <v>66</v>
      </c>
      <c r="B70" s="186"/>
      <c r="C70" s="189"/>
      <c r="D70" s="186"/>
      <c r="E70" s="19" t="s">
        <v>1</v>
      </c>
      <c r="F70" s="3">
        <f>14670.4+35489.5</f>
        <v>50159.9</v>
      </c>
      <c r="G70" s="3">
        <f>14670.4+35489.5</f>
        <v>50159.9</v>
      </c>
      <c r="H70" s="3">
        <f>14670.4+35489.5</f>
        <v>50159.9</v>
      </c>
      <c r="I70" s="3">
        <f>14670.4+35489.5</f>
        <v>50159.9</v>
      </c>
      <c r="J70" s="3">
        <f>14670.4+35489.5</f>
        <v>50159.9</v>
      </c>
      <c r="L70">
        <v>250799.5</v>
      </c>
    </row>
    <row r="71" spans="1:12" ht="31.5">
      <c r="A71" s="27">
        <v>67</v>
      </c>
      <c r="B71" s="186"/>
      <c r="C71" s="189"/>
      <c r="D71" s="186"/>
      <c r="E71" s="19" t="s">
        <v>2</v>
      </c>
      <c r="F71" s="8">
        <f>F66</f>
        <v>0</v>
      </c>
      <c r="G71" s="8">
        <f t="shared" si="3"/>
        <v>0</v>
      </c>
      <c r="H71" s="8">
        <f t="shared" si="3"/>
        <v>0</v>
      </c>
      <c r="I71" s="8">
        <f t="shared" si="3"/>
        <v>0</v>
      </c>
      <c r="J71" s="8">
        <f t="shared" si="3"/>
        <v>0</v>
      </c>
      <c r="L71">
        <v>0</v>
      </c>
    </row>
    <row r="72" spans="1:12" ht="63">
      <c r="A72" s="27">
        <v>68</v>
      </c>
      <c r="B72" s="187"/>
      <c r="C72" s="190"/>
      <c r="D72" s="187"/>
      <c r="E72" s="19" t="s">
        <v>50</v>
      </c>
      <c r="F72" s="8">
        <f>F67</f>
        <v>0</v>
      </c>
      <c r="G72" s="8">
        <f t="shared" si="3"/>
        <v>0</v>
      </c>
      <c r="H72" s="8">
        <f t="shared" si="3"/>
        <v>0</v>
      </c>
      <c r="I72" s="8">
        <f t="shared" si="3"/>
        <v>0</v>
      </c>
      <c r="J72" s="8">
        <f t="shared" si="3"/>
        <v>0</v>
      </c>
      <c r="L72">
        <v>0</v>
      </c>
    </row>
    <row r="73" spans="1:10" ht="15.75">
      <c r="A73" s="27">
        <v>69</v>
      </c>
      <c r="B73" s="203" t="s">
        <v>61</v>
      </c>
      <c r="C73" s="204"/>
      <c r="D73" s="204"/>
      <c r="E73" s="204"/>
      <c r="F73" s="204"/>
      <c r="G73" s="204"/>
      <c r="H73" s="204"/>
      <c r="I73" s="204"/>
      <c r="J73" s="204"/>
    </row>
    <row r="74" spans="1:12" ht="15.75">
      <c r="A74" s="27">
        <v>70</v>
      </c>
      <c r="B74" s="209" t="s">
        <v>18</v>
      </c>
      <c r="C74" s="210" t="s">
        <v>12</v>
      </c>
      <c r="D74" s="210" t="s">
        <v>14</v>
      </c>
      <c r="E74" s="13" t="s">
        <v>0</v>
      </c>
      <c r="F74" s="13">
        <f>SUM(F75:F78)</f>
        <v>0</v>
      </c>
      <c r="G74" s="13">
        <f>SUM(G75:G78)</f>
        <v>0</v>
      </c>
      <c r="H74" s="13">
        <f>SUM(H75:H78)</f>
        <v>0</v>
      </c>
      <c r="I74" s="13">
        <f>SUM(I75:I78)</f>
        <v>0</v>
      </c>
      <c r="J74" s="13">
        <f>SUM(J75:J78)</f>
        <v>0</v>
      </c>
      <c r="L74">
        <v>0</v>
      </c>
    </row>
    <row r="75" spans="1:12" ht="31.5">
      <c r="A75" s="27">
        <v>71</v>
      </c>
      <c r="B75" s="209"/>
      <c r="C75" s="210"/>
      <c r="D75" s="210"/>
      <c r="E75" s="14" t="s">
        <v>3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L75">
        <v>0</v>
      </c>
    </row>
    <row r="76" spans="1:12" ht="47.25">
      <c r="A76" s="27">
        <v>72</v>
      </c>
      <c r="B76" s="209"/>
      <c r="C76" s="210"/>
      <c r="D76" s="210"/>
      <c r="E76" s="8" t="s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L76">
        <v>0</v>
      </c>
    </row>
    <row r="77" spans="1:12" ht="31.5">
      <c r="A77" s="27">
        <v>73</v>
      </c>
      <c r="B77" s="209"/>
      <c r="C77" s="210"/>
      <c r="D77" s="210"/>
      <c r="E77" s="8" t="s">
        <v>2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L77">
        <v>0</v>
      </c>
    </row>
    <row r="78" spans="1:12" ht="63">
      <c r="A78" s="27">
        <v>74</v>
      </c>
      <c r="B78" s="209"/>
      <c r="C78" s="210"/>
      <c r="D78" s="210"/>
      <c r="E78" s="8" t="s">
        <v>50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L78">
        <v>0</v>
      </c>
    </row>
    <row r="79" spans="1:12" ht="15.75">
      <c r="A79" s="27">
        <v>75</v>
      </c>
      <c r="B79" s="211"/>
      <c r="C79" s="210" t="s">
        <v>62</v>
      </c>
      <c r="D79" s="211"/>
      <c r="E79" s="19" t="s">
        <v>0</v>
      </c>
      <c r="F79" s="3">
        <f>F80+F81+F82+F83</f>
        <v>0</v>
      </c>
      <c r="G79" s="3">
        <f>G80+G81+G82+G83</f>
        <v>0</v>
      </c>
      <c r="H79" s="3">
        <f>H80+H81+H82+H83</f>
        <v>0</v>
      </c>
      <c r="I79" s="3">
        <f>I80+I81+I82+I83</f>
        <v>0</v>
      </c>
      <c r="J79" s="3">
        <f>J80+J81+J82+J83</f>
        <v>0</v>
      </c>
      <c r="L79">
        <v>0</v>
      </c>
    </row>
    <row r="80" spans="1:12" ht="31.5">
      <c r="A80" s="27">
        <v>76</v>
      </c>
      <c r="B80" s="211"/>
      <c r="C80" s="210"/>
      <c r="D80" s="211"/>
      <c r="E80" s="19" t="s">
        <v>3</v>
      </c>
      <c r="F80" s="3">
        <f>F75</f>
        <v>0</v>
      </c>
      <c r="G80" s="3">
        <f>G75</f>
        <v>0</v>
      </c>
      <c r="H80" s="3">
        <f>H75</f>
        <v>0</v>
      </c>
      <c r="I80" s="3">
        <f>I75</f>
        <v>0</v>
      </c>
      <c r="J80" s="3">
        <f>J75</f>
        <v>0</v>
      </c>
      <c r="L80">
        <v>0</v>
      </c>
    </row>
    <row r="81" spans="1:12" ht="47.25">
      <c r="A81" s="27">
        <v>77</v>
      </c>
      <c r="B81" s="211"/>
      <c r="C81" s="210"/>
      <c r="D81" s="211"/>
      <c r="E81" s="19" t="s">
        <v>1</v>
      </c>
      <c r="F81" s="3">
        <f aca="true" t="shared" si="4" ref="F81:J83">F76</f>
        <v>0</v>
      </c>
      <c r="G81" s="3">
        <f t="shared" si="4"/>
        <v>0</v>
      </c>
      <c r="H81" s="3">
        <f t="shared" si="4"/>
        <v>0</v>
      </c>
      <c r="I81" s="3">
        <f t="shared" si="4"/>
        <v>0</v>
      </c>
      <c r="J81" s="3">
        <f t="shared" si="4"/>
        <v>0</v>
      </c>
      <c r="L81">
        <v>0</v>
      </c>
    </row>
    <row r="82" spans="1:12" ht="31.5">
      <c r="A82" s="27">
        <v>78</v>
      </c>
      <c r="B82" s="211"/>
      <c r="C82" s="210"/>
      <c r="D82" s="211"/>
      <c r="E82" s="19" t="s">
        <v>2</v>
      </c>
      <c r="F82" s="3">
        <f>F77</f>
        <v>0</v>
      </c>
      <c r="G82" s="3">
        <f t="shared" si="4"/>
        <v>0</v>
      </c>
      <c r="H82" s="3">
        <f t="shared" si="4"/>
        <v>0</v>
      </c>
      <c r="I82" s="3">
        <f t="shared" si="4"/>
        <v>0</v>
      </c>
      <c r="J82" s="3">
        <f t="shared" si="4"/>
        <v>0</v>
      </c>
      <c r="L82">
        <v>0</v>
      </c>
    </row>
    <row r="83" spans="1:12" ht="63">
      <c r="A83" s="27">
        <v>79</v>
      </c>
      <c r="B83" s="211"/>
      <c r="C83" s="210"/>
      <c r="D83" s="211"/>
      <c r="E83" s="19" t="s">
        <v>50</v>
      </c>
      <c r="F83" s="3">
        <f>F78</f>
        <v>0</v>
      </c>
      <c r="G83" s="3">
        <f t="shared" si="4"/>
        <v>0</v>
      </c>
      <c r="H83" s="3">
        <f t="shared" si="4"/>
        <v>0</v>
      </c>
      <c r="I83" s="3">
        <f t="shared" si="4"/>
        <v>0</v>
      </c>
      <c r="J83" s="3">
        <f t="shared" si="4"/>
        <v>0</v>
      </c>
      <c r="L83">
        <v>0</v>
      </c>
    </row>
    <row r="84" spans="1:10" ht="15.75">
      <c r="A84" s="27">
        <v>80</v>
      </c>
      <c r="B84" s="212" t="s">
        <v>63</v>
      </c>
      <c r="C84" s="182"/>
      <c r="D84" s="182"/>
      <c r="E84" s="182"/>
      <c r="F84" s="182"/>
      <c r="G84" s="182"/>
      <c r="H84" s="182"/>
      <c r="I84" s="182"/>
      <c r="J84" s="182"/>
    </row>
    <row r="85" spans="1:12" ht="15.75">
      <c r="A85" s="27">
        <v>81</v>
      </c>
      <c r="B85" s="185" t="s">
        <v>19</v>
      </c>
      <c r="C85" s="188" t="s">
        <v>22</v>
      </c>
      <c r="D85" s="188" t="s">
        <v>14</v>
      </c>
      <c r="E85" s="24" t="s">
        <v>0</v>
      </c>
      <c r="F85" s="3">
        <f>SUM(F86:F89)</f>
        <v>100</v>
      </c>
      <c r="G85" s="3">
        <f>SUM(G86:G89)</f>
        <v>100</v>
      </c>
      <c r="H85" s="3">
        <f>SUM(H86:H89)</f>
        <v>100</v>
      </c>
      <c r="I85" s="3">
        <f>SUM(I86:I89)</f>
        <v>100</v>
      </c>
      <c r="J85" s="3">
        <f>SUM(J86:J89)</f>
        <v>100</v>
      </c>
      <c r="L85">
        <v>500</v>
      </c>
    </row>
    <row r="86" spans="1:12" ht="31.5">
      <c r="A86" s="27">
        <v>82</v>
      </c>
      <c r="B86" s="191"/>
      <c r="C86" s="189"/>
      <c r="D86" s="189"/>
      <c r="E86" s="24" t="s">
        <v>3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L86">
        <v>0</v>
      </c>
    </row>
    <row r="87" spans="1:12" ht="47.25">
      <c r="A87" s="27">
        <v>83</v>
      </c>
      <c r="B87" s="191"/>
      <c r="C87" s="189"/>
      <c r="D87" s="189"/>
      <c r="E87" s="24" t="s">
        <v>1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L87">
        <v>0</v>
      </c>
    </row>
    <row r="88" spans="1:12" ht="31.5">
      <c r="A88" s="27">
        <v>84</v>
      </c>
      <c r="B88" s="191"/>
      <c r="C88" s="189"/>
      <c r="D88" s="189"/>
      <c r="E88" s="24" t="s">
        <v>2</v>
      </c>
      <c r="F88" s="3">
        <v>100</v>
      </c>
      <c r="G88" s="3">
        <v>100</v>
      </c>
      <c r="H88" s="3">
        <v>100</v>
      </c>
      <c r="I88" s="3">
        <v>100</v>
      </c>
      <c r="J88" s="3">
        <v>100</v>
      </c>
      <c r="L88">
        <v>500</v>
      </c>
    </row>
    <row r="89" spans="1:12" ht="63">
      <c r="A89" s="27">
        <v>85</v>
      </c>
      <c r="B89" s="205"/>
      <c r="C89" s="190"/>
      <c r="D89" s="190"/>
      <c r="E89" s="24" t="s">
        <v>50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L89">
        <v>0</v>
      </c>
    </row>
    <row r="90" spans="1:12" ht="15.75">
      <c r="A90" s="27">
        <v>86</v>
      </c>
      <c r="B90" s="185" t="s">
        <v>20</v>
      </c>
      <c r="C90" s="188" t="s">
        <v>36</v>
      </c>
      <c r="D90" s="188" t="s">
        <v>14</v>
      </c>
      <c r="E90" s="24" t="s">
        <v>0</v>
      </c>
      <c r="F90" s="8">
        <f>F91+F92+F93+F94</f>
        <v>2111.3</v>
      </c>
      <c r="G90" s="8">
        <f>G91+G92+G93+G94</f>
        <v>2111.3</v>
      </c>
      <c r="H90" s="8">
        <f>H91+H92+H93+H94</f>
        <v>2111.3</v>
      </c>
      <c r="I90" s="8">
        <f>I91+I92+I93+I94</f>
        <v>2111.3</v>
      </c>
      <c r="J90" s="8">
        <f>J91+J92+J93+J94</f>
        <v>2111.3</v>
      </c>
      <c r="L90">
        <v>8700</v>
      </c>
    </row>
    <row r="91" spans="1:12" ht="31.5">
      <c r="A91" s="27">
        <v>87</v>
      </c>
      <c r="B91" s="191"/>
      <c r="C91" s="189"/>
      <c r="D91" s="189"/>
      <c r="E91" s="24" t="s">
        <v>3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L91">
        <v>0</v>
      </c>
    </row>
    <row r="92" spans="1:12" ht="47.25">
      <c r="A92" s="27">
        <v>88</v>
      </c>
      <c r="B92" s="191"/>
      <c r="C92" s="189"/>
      <c r="D92" s="189"/>
      <c r="E92" s="24" t="s">
        <v>1</v>
      </c>
      <c r="F92" s="3">
        <f>'2023'!M104</f>
        <v>2111.3</v>
      </c>
      <c r="G92" s="3">
        <f>F92</f>
        <v>2111.3</v>
      </c>
      <c r="H92" s="3">
        <f>G92</f>
        <v>2111.3</v>
      </c>
      <c r="I92" s="3">
        <f>H92</f>
        <v>2111.3</v>
      </c>
      <c r="J92" s="3">
        <f>I92</f>
        <v>2111.3</v>
      </c>
      <c r="L92">
        <v>8700</v>
      </c>
    </row>
    <row r="93" spans="1:12" ht="31.5">
      <c r="A93" s="27">
        <v>89</v>
      </c>
      <c r="B93" s="191"/>
      <c r="C93" s="189"/>
      <c r="D93" s="189"/>
      <c r="E93" s="24" t="s">
        <v>2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L93">
        <v>0</v>
      </c>
    </row>
    <row r="94" spans="1:12" ht="63">
      <c r="A94" s="27">
        <v>90</v>
      </c>
      <c r="B94" s="205"/>
      <c r="C94" s="190"/>
      <c r="D94" s="190"/>
      <c r="E94" s="24" t="s">
        <v>50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L94">
        <v>0</v>
      </c>
    </row>
    <row r="95" spans="1:12" ht="15.75">
      <c r="A95" s="27">
        <v>91</v>
      </c>
      <c r="B95" s="200"/>
      <c r="C95" s="188" t="s">
        <v>64</v>
      </c>
      <c r="D95" s="188"/>
      <c r="E95" s="24" t="s">
        <v>0</v>
      </c>
      <c r="F95" s="3">
        <f>SUM(F96:F99)</f>
        <v>2211.3</v>
      </c>
      <c r="G95" s="3">
        <f>SUM(G96:G99)</f>
        <v>2211.3</v>
      </c>
      <c r="H95" s="3">
        <f>SUM(H96:H99)</f>
        <v>2211.3</v>
      </c>
      <c r="I95" s="3">
        <f>SUM(I96:I99)</f>
        <v>2211.3</v>
      </c>
      <c r="J95" s="3">
        <f>SUM(J96:J99)</f>
        <v>2211.3</v>
      </c>
      <c r="L95">
        <v>9200</v>
      </c>
    </row>
    <row r="96" spans="1:12" ht="31.5">
      <c r="A96" s="27">
        <v>92</v>
      </c>
      <c r="B96" s="186"/>
      <c r="C96" s="189"/>
      <c r="D96" s="189"/>
      <c r="E96" s="24" t="s">
        <v>3</v>
      </c>
      <c r="F96" s="3">
        <f>F91+F86</f>
        <v>0</v>
      </c>
      <c r="G96" s="3">
        <v>0</v>
      </c>
      <c r="H96" s="3">
        <v>0</v>
      </c>
      <c r="I96" s="3">
        <v>0</v>
      </c>
      <c r="J96" s="3">
        <v>0</v>
      </c>
      <c r="L96">
        <v>0</v>
      </c>
    </row>
    <row r="97" spans="1:12" ht="47.25">
      <c r="A97" s="27">
        <v>93</v>
      </c>
      <c r="B97" s="186"/>
      <c r="C97" s="189"/>
      <c r="D97" s="189"/>
      <c r="E97" s="24" t="s">
        <v>1</v>
      </c>
      <c r="F97" s="8">
        <f>F87+F92</f>
        <v>2111.3</v>
      </c>
      <c r="G97" s="8">
        <f aca="true" t="shared" si="5" ref="G97:J98">G87+G92</f>
        <v>2111.3</v>
      </c>
      <c r="H97" s="8">
        <f t="shared" si="5"/>
        <v>2111.3</v>
      </c>
      <c r="I97" s="8">
        <f t="shared" si="5"/>
        <v>2111.3</v>
      </c>
      <c r="J97" s="8">
        <f t="shared" si="5"/>
        <v>2111.3</v>
      </c>
      <c r="L97">
        <v>8700</v>
      </c>
    </row>
    <row r="98" spans="1:12" ht="31.5">
      <c r="A98" s="27">
        <v>94</v>
      </c>
      <c r="B98" s="186"/>
      <c r="C98" s="189"/>
      <c r="D98" s="189"/>
      <c r="E98" s="24" t="s">
        <v>2</v>
      </c>
      <c r="F98" s="8">
        <f>F88+F93</f>
        <v>100</v>
      </c>
      <c r="G98" s="8">
        <f t="shared" si="5"/>
        <v>100</v>
      </c>
      <c r="H98" s="8">
        <f t="shared" si="5"/>
        <v>100</v>
      </c>
      <c r="I98" s="8">
        <f t="shared" si="5"/>
        <v>100</v>
      </c>
      <c r="J98" s="8">
        <f t="shared" si="5"/>
        <v>100</v>
      </c>
      <c r="L98">
        <v>500</v>
      </c>
    </row>
    <row r="99" spans="1:12" ht="63">
      <c r="A99" s="27">
        <v>95</v>
      </c>
      <c r="B99" s="187"/>
      <c r="C99" s="190"/>
      <c r="D99" s="190"/>
      <c r="E99" s="24" t="s">
        <v>50</v>
      </c>
      <c r="F99" s="8">
        <f>F94+F89</f>
        <v>0</v>
      </c>
      <c r="G99" s="8">
        <f>G94+G89</f>
        <v>0</v>
      </c>
      <c r="H99" s="8">
        <f>H94+H89</f>
        <v>0</v>
      </c>
      <c r="I99" s="8">
        <f>I94+I89</f>
        <v>0</v>
      </c>
      <c r="J99" s="8">
        <f>J94+J89</f>
        <v>0</v>
      </c>
      <c r="L99">
        <v>0</v>
      </c>
    </row>
    <row r="100" spans="1:12" ht="15.75">
      <c r="A100" s="27">
        <v>96</v>
      </c>
      <c r="B100" s="213" t="s">
        <v>65</v>
      </c>
      <c r="C100" s="214"/>
      <c r="D100" s="219"/>
      <c r="E100" s="8" t="s">
        <v>0</v>
      </c>
      <c r="F100" s="3">
        <f>F101+F102+F103+F104</f>
        <v>400728.8</v>
      </c>
      <c r="G100" s="3">
        <f>G101+G102+G103+G104</f>
        <v>400728.8</v>
      </c>
      <c r="H100" s="3">
        <f>H101+H102+H103+H104</f>
        <v>400728.8</v>
      </c>
      <c r="I100" s="3">
        <f>I101+I102+I103+I104</f>
        <v>400728.8</v>
      </c>
      <c r="J100" s="3">
        <f>J101+J102+J103+J104</f>
        <v>400728.8</v>
      </c>
      <c r="L100">
        <v>1687878.5</v>
      </c>
    </row>
    <row r="101" spans="1:12" ht="31.5">
      <c r="A101" s="27">
        <v>97</v>
      </c>
      <c r="B101" s="215"/>
      <c r="C101" s="216"/>
      <c r="D101" s="219"/>
      <c r="E101" s="8" t="s">
        <v>3</v>
      </c>
      <c r="F101" s="3">
        <f>F96+F80+F69+F58+F27</f>
        <v>11826.1</v>
      </c>
      <c r="G101" s="3">
        <f>G27+G58</f>
        <v>11826.1</v>
      </c>
      <c r="H101" s="3">
        <f>H27+H58</f>
        <v>11826.1</v>
      </c>
      <c r="I101" s="3">
        <f>I27+I58</f>
        <v>11826.1</v>
      </c>
      <c r="J101" s="3">
        <f>J27+J58</f>
        <v>11826.1</v>
      </c>
      <c r="L101">
        <v>53064</v>
      </c>
    </row>
    <row r="102" spans="1:12" ht="47.25">
      <c r="A102" s="27">
        <v>98</v>
      </c>
      <c r="B102" s="215"/>
      <c r="C102" s="216"/>
      <c r="D102" s="219"/>
      <c r="E102" s="8" t="s">
        <v>1</v>
      </c>
      <c r="F102" s="3">
        <f>F28+F65+F81+F97+F59</f>
        <v>54864.700000000004</v>
      </c>
      <c r="G102" s="3">
        <f aca="true" t="shared" si="6" ref="G102:J103">G28+G59+G70+G81+G97</f>
        <v>54864.700000000004</v>
      </c>
      <c r="H102" s="3">
        <f t="shared" si="6"/>
        <v>54864.700000000004</v>
      </c>
      <c r="I102" s="3">
        <f t="shared" si="6"/>
        <v>54864.700000000004</v>
      </c>
      <c r="J102" s="3">
        <f t="shared" si="6"/>
        <v>54864.700000000004</v>
      </c>
      <c r="L102">
        <v>268754.5</v>
      </c>
    </row>
    <row r="103" spans="1:12" ht="31.5">
      <c r="A103" s="27">
        <v>99</v>
      </c>
      <c r="B103" s="215"/>
      <c r="C103" s="216"/>
      <c r="D103" s="219"/>
      <c r="E103" s="26" t="s">
        <v>2</v>
      </c>
      <c r="F103" s="3">
        <f>F29+F60+F71+F82+F98</f>
        <v>334038</v>
      </c>
      <c r="G103" s="3">
        <f t="shared" si="6"/>
        <v>334038</v>
      </c>
      <c r="H103" s="3">
        <f t="shared" si="6"/>
        <v>334038</v>
      </c>
      <c r="I103" s="3">
        <f>I29+I60+I71+I82+I98</f>
        <v>334038</v>
      </c>
      <c r="J103" s="3">
        <f t="shared" si="6"/>
        <v>334038</v>
      </c>
      <c r="L103" s="28">
        <v>1366060</v>
      </c>
    </row>
    <row r="104" spans="1:12" ht="63">
      <c r="A104" s="27">
        <v>100</v>
      </c>
      <c r="B104" s="217"/>
      <c r="C104" s="218"/>
      <c r="D104" s="219"/>
      <c r="E104" s="26" t="s">
        <v>50</v>
      </c>
      <c r="F104" s="3">
        <f>F99+F83+F72+F61+F30</f>
        <v>0</v>
      </c>
      <c r="G104" s="3">
        <f>G99+G83+G72+G61+G30</f>
        <v>0</v>
      </c>
      <c r="H104" s="3">
        <f>H99+H83+H72+H61+H30</f>
        <v>0</v>
      </c>
      <c r="I104" s="3">
        <f>I99+I83+I72+I61+I30</f>
        <v>0</v>
      </c>
      <c r="J104" s="3">
        <f>J99+J83+J72+J61+J30</f>
        <v>0</v>
      </c>
      <c r="L104">
        <v>0</v>
      </c>
    </row>
    <row r="105" spans="1:10" ht="15.75">
      <c r="A105" s="27">
        <v>101</v>
      </c>
      <c r="B105" s="220" t="s">
        <v>5</v>
      </c>
      <c r="C105" s="221"/>
      <c r="D105" s="221"/>
      <c r="E105" s="221"/>
      <c r="F105" s="221"/>
      <c r="G105" s="221"/>
      <c r="H105" s="221"/>
      <c r="I105" s="221"/>
      <c r="J105" s="221"/>
    </row>
    <row r="106" spans="1:10" ht="15.75">
      <c r="A106" s="27">
        <v>102</v>
      </c>
      <c r="B106" s="222" t="s">
        <v>8</v>
      </c>
      <c r="C106" s="223"/>
      <c r="D106" s="219"/>
      <c r="E106" s="26" t="s">
        <v>0</v>
      </c>
      <c r="F106" s="8">
        <v>0</v>
      </c>
      <c r="G106" s="8">
        <v>0</v>
      </c>
      <c r="H106" s="8">
        <v>0</v>
      </c>
      <c r="I106" s="3">
        <f>SUM(I107:I110)</f>
        <v>0</v>
      </c>
      <c r="J106" s="3">
        <f>SUM(J107:J110)</f>
        <v>0</v>
      </c>
    </row>
    <row r="107" spans="1:10" ht="31.5">
      <c r="A107" s="27">
        <v>103</v>
      </c>
      <c r="B107" s="224"/>
      <c r="C107" s="225"/>
      <c r="D107" s="219"/>
      <c r="E107" s="26" t="s">
        <v>3</v>
      </c>
      <c r="F107" s="8">
        <v>0</v>
      </c>
      <c r="G107" s="8">
        <v>0</v>
      </c>
      <c r="H107" s="8">
        <v>0</v>
      </c>
      <c r="I107" s="3">
        <v>0</v>
      </c>
      <c r="J107" s="3">
        <v>0</v>
      </c>
    </row>
    <row r="108" spans="1:10" ht="47.25">
      <c r="A108" s="27">
        <v>104</v>
      </c>
      <c r="B108" s="224"/>
      <c r="C108" s="225"/>
      <c r="D108" s="219"/>
      <c r="E108" s="26" t="s">
        <v>1</v>
      </c>
      <c r="F108" s="8">
        <v>0</v>
      </c>
      <c r="G108" s="8">
        <v>0</v>
      </c>
      <c r="H108" s="8">
        <v>0</v>
      </c>
      <c r="I108" s="3">
        <v>0</v>
      </c>
      <c r="J108" s="3">
        <v>0</v>
      </c>
    </row>
    <row r="109" spans="1:10" ht="31.5">
      <c r="A109" s="27">
        <v>105</v>
      </c>
      <c r="B109" s="224"/>
      <c r="C109" s="225"/>
      <c r="D109" s="219"/>
      <c r="E109" s="26" t="s">
        <v>2</v>
      </c>
      <c r="F109" s="8">
        <v>0</v>
      </c>
      <c r="G109" s="8">
        <v>0</v>
      </c>
      <c r="H109" s="8">
        <v>0</v>
      </c>
      <c r="I109" s="3">
        <v>0</v>
      </c>
      <c r="J109" s="3">
        <v>0</v>
      </c>
    </row>
    <row r="110" spans="1:10" ht="63">
      <c r="A110" s="27">
        <v>106</v>
      </c>
      <c r="B110" s="226"/>
      <c r="C110" s="227"/>
      <c r="D110" s="219"/>
      <c r="E110" s="26" t="s">
        <v>50</v>
      </c>
      <c r="F110" s="8">
        <v>0</v>
      </c>
      <c r="G110" s="8">
        <v>0</v>
      </c>
      <c r="H110" s="8">
        <v>0</v>
      </c>
      <c r="I110" s="3">
        <v>0</v>
      </c>
      <c r="J110" s="3">
        <v>0</v>
      </c>
    </row>
    <row r="111" spans="1:12" ht="15.75">
      <c r="A111" s="27">
        <v>107</v>
      </c>
      <c r="B111" s="228" t="s">
        <v>11</v>
      </c>
      <c r="C111" s="229"/>
      <c r="D111" s="210"/>
      <c r="E111" s="26" t="s">
        <v>0</v>
      </c>
      <c r="F111" s="3">
        <f>F112+F113+F114+F115</f>
        <v>400728.8</v>
      </c>
      <c r="G111" s="3">
        <f>G112+G113+G114+G115</f>
        <v>400728.8</v>
      </c>
      <c r="H111" s="3">
        <f>H112+H113+H114+H115</f>
        <v>400728.8</v>
      </c>
      <c r="I111" s="3">
        <f>SUM(I112:I114)</f>
        <v>400728.8</v>
      </c>
      <c r="J111" s="3">
        <f>SUM(J112:J114)</f>
        <v>400728.8</v>
      </c>
      <c r="L111" s="28">
        <v>1687878.5</v>
      </c>
    </row>
    <row r="112" spans="1:12" ht="31.5">
      <c r="A112" s="27">
        <v>108</v>
      </c>
      <c r="B112" s="230"/>
      <c r="C112" s="231"/>
      <c r="D112" s="210"/>
      <c r="E112" s="26" t="s">
        <v>3</v>
      </c>
      <c r="F112" s="3">
        <f aca="true" t="shared" si="7" ref="F112:J115">F101</f>
        <v>11826.1</v>
      </c>
      <c r="G112" s="3">
        <f t="shared" si="7"/>
        <v>11826.1</v>
      </c>
      <c r="H112" s="3">
        <f t="shared" si="7"/>
        <v>11826.1</v>
      </c>
      <c r="I112" s="3">
        <f t="shared" si="7"/>
        <v>11826.1</v>
      </c>
      <c r="J112" s="3">
        <f t="shared" si="7"/>
        <v>11826.1</v>
      </c>
      <c r="L112" s="28">
        <v>53064</v>
      </c>
    </row>
    <row r="113" spans="1:12" ht="47.25">
      <c r="A113" s="27">
        <v>109</v>
      </c>
      <c r="B113" s="230"/>
      <c r="C113" s="231"/>
      <c r="D113" s="210"/>
      <c r="E113" s="26" t="s">
        <v>1</v>
      </c>
      <c r="F113" s="3">
        <f t="shared" si="7"/>
        <v>54864.700000000004</v>
      </c>
      <c r="G113" s="3">
        <f t="shared" si="7"/>
        <v>54864.700000000004</v>
      </c>
      <c r="H113" s="3">
        <f t="shared" si="7"/>
        <v>54864.700000000004</v>
      </c>
      <c r="I113" s="3">
        <f t="shared" si="7"/>
        <v>54864.700000000004</v>
      </c>
      <c r="J113" s="3">
        <f t="shared" si="7"/>
        <v>54864.700000000004</v>
      </c>
      <c r="L113" s="28">
        <v>268754.5</v>
      </c>
    </row>
    <row r="114" spans="1:12" ht="31.5">
      <c r="A114" s="27">
        <v>110</v>
      </c>
      <c r="B114" s="230"/>
      <c r="C114" s="231"/>
      <c r="D114" s="210"/>
      <c r="E114" s="26" t="s">
        <v>2</v>
      </c>
      <c r="F114" s="3">
        <f t="shared" si="7"/>
        <v>334038</v>
      </c>
      <c r="G114" s="3">
        <f t="shared" si="7"/>
        <v>334038</v>
      </c>
      <c r="H114" s="3">
        <f t="shared" si="7"/>
        <v>334038</v>
      </c>
      <c r="I114" s="3">
        <f t="shared" si="7"/>
        <v>334038</v>
      </c>
      <c r="J114" s="3">
        <f t="shared" si="7"/>
        <v>334038</v>
      </c>
      <c r="L114" s="28">
        <v>1366060</v>
      </c>
    </row>
    <row r="115" spans="1:12" ht="63">
      <c r="A115" s="27">
        <v>111</v>
      </c>
      <c r="B115" s="232"/>
      <c r="C115" s="233"/>
      <c r="D115" s="210"/>
      <c r="E115" s="26" t="s">
        <v>50</v>
      </c>
      <c r="F115" s="3">
        <f t="shared" si="7"/>
        <v>0</v>
      </c>
      <c r="G115" s="3">
        <f t="shared" si="7"/>
        <v>0</v>
      </c>
      <c r="H115" s="3">
        <f t="shared" si="7"/>
        <v>0</v>
      </c>
      <c r="I115" s="3">
        <f t="shared" si="7"/>
        <v>0</v>
      </c>
      <c r="J115" s="3">
        <f t="shared" si="7"/>
        <v>0</v>
      </c>
      <c r="L115" s="28">
        <v>0</v>
      </c>
    </row>
    <row r="116" spans="1:10" ht="15.75">
      <c r="A116" s="27">
        <v>112</v>
      </c>
      <c r="B116" s="220" t="s">
        <v>5</v>
      </c>
      <c r="C116" s="221"/>
      <c r="D116" s="221"/>
      <c r="E116" s="221"/>
      <c r="F116" s="221"/>
      <c r="G116" s="221"/>
      <c r="H116" s="221"/>
      <c r="I116" s="221"/>
      <c r="J116" s="221"/>
    </row>
    <row r="117" spans="1:10" ht="15.75">
      <c r="A117" s="27">
        <v>113</v>
      </c>
      <c r="B117" s="234" t="s">
        <v>47</v>
      </c>
      <c r="C117" s="235"/>
      <c r="D117" s="240"/>
      <c r="E117" s="26" t="s">
        <v>0</v>
      </c>
      <c r="F117" s="3">
        <f>SUM(F118:F121)</f>
        <v>0</v>
      </c>
      <c r="G117" s="3">
        <f>SUM(G118:G121)</f>
        <v>0</v>
      </c>
      <c r="H117" s="3">
        <f>SUM(H118:H121)</f>
        <v>0</v>
      </c>
      <c r="I117" s="3">
        <f>SUM(I118:I121)</f>
        <v>0</v>
      </c>
      <c r="J117" s="3">
        <f>SUM(J118:J121)</f>
        <v>0</v>
      </c>
    </row>
    <row r="118" spans="1:10" ht="31.5">
      <c r="A118" s="27">
        <v>114</v>
      </c>
      <c r="B118" s="236"/>
      <c r="C118" s="237"/>
      <c r="D118" s="241"/>
      <c r="E118" s="26" t="s">
        <v>3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ht="47.25">
      <c r="A119" s="27">
        <v>115</v>
      </c>
      <c r="B119" s="236"/>
      <c r="C119" s="237"/>
      <c r="D119" s="241"/>
      <c r="E119" s="26" t="s">
        <v>1</v>
      </c>
      <c r="F119" s="3">
        <f>F59</f>
        <v>0</v>
      </c>
      <c r="G119" s="3">
        <f>G44+G39</f>
        <v>0</v>
      </c>
      <c r="H119" s="3">
        <f>H59</f>
        <v>0</v>
      </c>
      <c r="I119" s="3">
        <f>I49+I54</f>
        <v>0</v>
      </c>
      <c r="J119" s="3">
        <f>J49+J54</f>
        <v>0</v>
      </c>
    </row>
    <row r="120" spans="1:10" ht="31.5">
      <c r="A120" s="27">
        <v>116</v>
      </c>
      <c r="B120" s="236"/>
      <c r="C120" s="237"/>
      <c r="D120" s="241"/>
      <c r="E120" s="26" t="s">
        <v>2</v>
      </c>
      <c r="F120" s="3">
        <f>F60</f>
        <v>0</v>
      </c>
      <c r="G120" s="3">
        <f>G45+G40</f>
        <v>0</v>
      </c>
      <c r="H120" s="3">
        <f>H60</f>
        <v>0</v>
      </c>
      <c r="I120" s="3">
        <f>I50+I55</f>
        <v>0</v>
      </c>
      <c r="J120" s="3">
        <f>J50+J55</f>
        <v>0</v>
      </c>
    </row>
    <row r="121" spans="1:10" ht="63">
      <c r="A121" s="27">
        <v>117</v>
      </c>
      <c r="B121" s="238"/>
      <c r="C121" s="239"/>
      <c r="D121" s="242"/>
      <c r="E121" s="26" t="s">
        <v>50</v>
      </c>
      <c r="F121" s="3">
        <f>F61</f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2" ht="15.75">
      <c r="A122" s="27">
        <v>118</v>
      </c>
      <c r="B122" s="234" t="s">
        <v>48</v>
      </c>
      <c r="C122" s="235"/>
      <c r="D122" s="243"/>
      <c r="E122" s="26" t="s">
        <v>0</v>
      </c>
      <c r="F122" s="3">
        <f>SUM(F123:F126)</f>
        <v>400728.8</v>
      </c>
      <c r="G122" s="3">
        <f>SUM(G123:G126)</f>
        <v>400728.8</v>
      </c>
      <c r="H122" s="3">
        <f>SUM(H123:H125)</f>
        <v>400728.8</v>
      </c>
      <c r="I122" s="3">
        <f>SUM(I123:I125)</f>
        <v>400728.8</v>
      </c>
      <c r="J122" s="3">
        <f>SUM(J123:J125)</f>
        <v>400728.8</v>
      </c>
      <c r="L122" s="28">
        <v>1687878.5</v>
      </c>
    </row>
    <row r="123" spans="1:12" ht="31.5">
      <c r="A123" s="27">
        <v>119</v>
      </c>
      <c r="B123" s="236"/>
      <c r="C123" s="237"/>
      <c r="D123" s="244"/>
      <c r="E123" s="26" t="s">
        <v>3</v>
      </c>
      <c r="F123" s="3">
        <f>F27</f>
        <v>11826.1</v>
      </c>
      <c r="G123" s="3">
        <f>G27</f>
        <v>11826.1</v>
      </c>
      <c r="H123" s="3">
        <f>H27</f>
        <v>11826.1</v>
      </c>
      <c r="I123" s="3">
        <f>I27</f>
        <v>11826.1</v>
      </c>
      <c r="J123" s="3">
        <f>J27</f>
        <v>11826.1</v>
      </c>
      <c r="L123" s="28">
        <v>53064</v>
      </c>
    </row>
    <row r="124" spans="1:12" ht="47.25">
      <c r="A124" s="27">
        <v>120</v>
      </c>
      <c r="B124" s="236"/>
      <c r="C124" s="237"/>
      <c r="D124" s="244"/>
      <c r="E124" s="26" t="s">
        <v>1</v>
      </c>
      <c r="F124" s="3">
        <f>F28+F70+F81+F97</f>
        <v>54864.700000000004</v>
      </c>
      <c r="G124" s="3">
        <f>G28+G70+G81+G97+G34</f>
        <v>54864.700000000004</v>
      </c>
      <c r="H124" s="3">
        <f>H28+H70+H81+H97+H34</f>
        <v>54864.700000000004</v>
      </c>
      <c r="I124" s="3">
        <f>I28+I70+I81+I97+I34</f>
        <v>54864.700000000004</v>
      </c>
      <c r="J124" s="3">
        <f>J28+J70+J81+J97+J34</f>
        <v>54864.700000000004</v>
      </c>
      <c r="L124" s="28">
        <v>268754.5</v>
      </c>
    </row>
    <row r="125" spans="1:12" ht="31.5">
      <c r="A125" s="27">
        <v>121</v>
      </c>
      <c r="B125" s="236"/>
      <c r="C125" s="237"/>
      <c r="D125" s="244"/>
      <c r="E125" s="26" t="s">
        <v>2</v>
      </c>
      <c r="F125" s="3">
        <f>F29+F77+F88</f>
        <v>334038</v>
      </c>
      <c r="G125" s="3">
        <f>G29+G77+G88+G35</f>
        <v>334038</v>
      </c>
      <c r="H125" s="3">
        <f>H29+H77+H88+H93</f>
        <v>334038</v>
      </c>
      <c r="I125" s="3">
        <f>I29+I77+I88+I93</f>
        <v>334038</v>
      </c>
      <c r="J125" s="3">
        <f>J29+J77+J88+J35</f>
        <v>334038</v>
      </c>
      <c r="L125" s="28">
        <v>1366060</v>
      </c>
    </row>
    <row r="126" spans="1:12" ht="63">
      <c r="A126" s="27">
        <v>122</v>
      </c>
      <c r="B126" s="238"/>
      <c r="C126" s="239"/>
      <c r="D126" s="245"/>
      <c r="E126" s="26" t="s">
        <v>50</v>
      </c>
      <c r="F126" s="3">
        <f>F104</f>
        <v>0</v>
      </c>
      <c r="G126" s="3">
        <f>G104</f>
        <v>0</v>
      </c>
      <c r="H126" s="3">
        <f>H30</f>
        <v>0</v>
      </c>
      <c r="I126" s="3">
        <v>0</v>
      </c>
      <c r="J126" s="3">
        <v>0</v>
      </c>
      <c r="L126" s="28">
        <v>0</v>
      </c>
    </row>
    <row r="127" spans="1:10" ht="15.75">
      <c r="A127" s="27">
        <v>123</v>
      </c>
      <c r="B127" s="220" t="s">
        <v>5</v>
      </c>
      <c r="C127" s="221"/>
      <c r="D127" s="221"/>
      <c r="E127" s="221"/>
      <c r="F127" s="221"/>
      <c r="G127" s="221"/>
      <c r="H127" s="221"/>
      <c r="I127" s="221"/>
      <c r="J127" s="221"/>
    </row>
    <row r="128" spans="1:12" ht="15.75">
      <c r="A128" s="27">
        <v>124</v>
      </c>
      <c r="B128" s="246" t="s">
        <v>27</v>
      </c>
      <c r="C128" s="247"/>
      <c r="D128" s="210" t="s">
        <v>14</v>
      </c>
      <c r="E128" s="26" t="s">
        <v>0</v>
      </c>
      <c r="F128" s="3">
        <f>F130+F131+F129+F132</f>
        <v>52371.200000000004</v>
      </c>
      <c r="G128" s="3">
        <f>G130+G131+G129+G132</f>
        <v>52371.200000000004</v>
      </c>
      <c r="H128" s="3">
        <f>H130+H131+H129+H132</f>
        <v>52371.200000000004</v>
      </c>
      <c r="I128" s="3">
        <f>I130+I131+I129+I132</f>
        <v>52371.200000000004</v>
      </c>
      <c r="J128" s="3">
        <f>J130+J131+J129+J132</f>
        <v>52371.200000000004</v>
      </c>
      <c r="L128" s="28">
        <v>259999.5</v>
      </c>
    </row>
    <row r="129" spans="1:12" ht="31.5">
      <c r="A129" s="27">
        <v>125</v>
      </c>
      <c r="B129" s="248"/>
      <c r="C129" s="249"/>
      <c r="D129" s="210"/>
      <c r="E129" s="26" t="s">
        <v>3</v>
      </c>
      <c r="F129" s="3">
        <f>F58+F69+F80+F96</f>
        <v>0</v>
      </c>
      <c r="G129" s="3">
        <f>G33+G38+G69+G80+G96</f>
        <v>0</v>
      </c>
      <c r="H129" s="3">
        <f>H33+H38+H69+H80+H96</f>
        <v>0</v>
      </c>
      <c r="I129" s="8">
        <v>0</v>
      </c>
      <c r="J129" s="8">
        <v>0</v>
      </c>
      <c r="L129" s="28">
        <v>0</v>
      </c>
    </row>
    <row r="130" spans="1:12" ht="47.25">
      <c r="A130" s="27">
        <v>126</v>
      </c>
      <c r="B130" s="248"/>
      <c r="C130" s="249"/>
      <c r="D130" s="210"/>
      <c r="E130" s="26" t="s">
        <v>1</v>
      </c>
      <c r="F130" s="8">
        <f>F59+F70+F81+F97</f>
        <v>52271.200000000004</v>
      </c>
      <c r="G130" s="8">
        <f aca="true" t="shared" si="8" ref="G130:J131">G59+G70+G81+G97</f>
        <v>52271.200000000004</v>
      </c>
      <c r="H130" s="8">
        <f t="shared" si="8"/>
        <v>52271.200000000004</v>
      </c>
      <c r="I130" s="8">
        <f t="shared" si="8"/>
        <v>52271.200000000004</v>
      </c>
      <c r="J130" s="8">
        <f t="shared" si="8"/>
        <v>52271.200000000004</v>
      </c>
      <c r="L130" s="28">
        <v>259499.5</v>
      </c>
    </row>
    <row r="131" spans="1:12" ht="31.5">
      <c r="A131" s="27">
        <v>127</v>
      </c>
      <c r="B131" s="248"/>
      <c r="C131" s="249"/>
      <c r="D131" s="210"/>
      <c r="E131" s="26" t="s">
        <v>2</v>
      </c>
      <c r="F131" s="8">
        <f>F60+F71+F82+F98</f>
        <v>100</v>
      </c>
      <c r="G131" s="8">
        <f t="shared" si="8"/>
        <v>100</v>
      </c>
      <c r="H131" s="8">
        <f t="shared" si="8"/>
        <v>100</v>
      </c>
      <c r="I131" s="8">
        <f t="shared" si="8"/>
        <v>100</v>
      </c>
      <c r="J131" s="8">
        <f t="shared" si="8"/>
        <v>100</v>
      </c>
      <c r="L131" s="28">
        <v>500</v>
      </c>
    </row>
    <row r="132" spans="1:12" ht="63">
      <c r="A132" s="27">
        <v>128</v>
      </c>
      <c r="B132" s="250"/>
      <c r="C132" s="251"/>
      <c r="D132" s="210"/>
      <c r="E132" s="26" t="s">
        <v>50</v>
      </c>
      <c r="F132" s="3">
        <f>F61+F72+F83+F99</f>
        <v>0</v>
      </c>
      <c r="G132" s="3">
        <f>G61+G72+G83+G99</f>
        <v>0</v>
      </c>
      <c r="H132" s="3">
        <f>H61+H72+H83+H99</f>
        <v>0</v>
      </c>
      <c r="I132" s="8">
        <f>I61+I67+I83+I99</f>
        <v>0</v>
      </c>
      <c r="J132" s="8">
        <f>J61+J67+J83+J99</f>
        <v>0</v>
      </c>
      <c r="L132" s="28">
        <v>0</v>
      </c>
    </row>
    <row r="133" spans="1:12" ht="15.75">
      <c r="A133" s="27">
        <v>129</v>
      </c>
      <c r="B133" s="246" t="s">
        <v>28</v>
      </c>
      <c r="C133" s="247"/>
      <c r="D133" s="188" t="s">
        <v>13</v>
      </c>
      <c r="E133" s="26" t="s">
        <v>0</v>
      </c>
      <c r="F133" s="3">
        <f>F134+F135+F136+F137</f>
        <v>225357.6</v>
      </c>
      <c r="G133" s="3">
        <f>G134+G135+G136+G137</f>
        <v>225357.6</v>
      </c>
      <c r="H133" s="3">
        <f>H134+H135+H136+H137</f>
        <v>225357.6</v>
      </c>
      <c r="I133" s="3">
        <f>I134+I135+I136+I137</f>
        <v>225357.6</v>
      </c>
      <c r="J133" s="3">
        <f>J134+J135+J136+J137</f>
        <v>225357.6</v>
      </c>
      <c r="L133" s="28">
        <v>915264</v>
      </c>
    </row>
    <row r="134" spans="1:12" ht="31.5">
      <c r="A134" s="27">
        <v>130</v>
      </c>
      <c r="B134" s="248"/>
      <c r="C134" s="249"/>
      <c r="D134" s="189"/>
      <c r="E134" s="26" t="s">
        <v>3</v>
      </c>
      <c r="F134" s="3">
        <f aca="true" t="shared" si="9" ref="F134:J136">F7</f>
        <v>11826.1</v>
      </c>
      <c r="G134" s="3">
        <f t="shared" si="9"/>
        <v>11826.1</v>
      </c>
      <c r="H134" s="3">
        <f t="shared" si="9"/>
        <v>11826.1</v>
      </c>
      <c r="I134" s="3">
        <f>I27</f>
        <v>11826.1</v>
      </c>
      <c r="J134" s="3">
        <f>J27</f>
        <v>11826.1</v>
      </c>
      <c r="L134" s="28">
        <v>53064</v>
      </c>
    </row>
    <row r="135" spans="1:12" ht="47.25">
      <c r="A135" s="27">
        <v>131</v>
      </c>
      <c r="B135" s="248"/>
      <c r="C135" s="249"/>
      <c r="D135" s="189"/>
      <c r="E135" s="26" t="s">
        <v>1</v>
      </c>
      <c r="F135" s="3">
        <f t="shared" si="9"/>
        <v>2593.5</v>
      </c>
      <c r="G135" s="3">
        <f t="shared" si="9"/>
        <v>2593.5</v>
      </c>
      <c r="H135" s="3">
        <f t="shared" si="9"/>
        <v>2593.5</v>
      </c>
      <c r="I135" s="3">
        <f t="shared" si="9"/>
        <v>2593.5</v>
      </c>
      <c r="J135" s="3">
        <f t="shared" si="9"/>
        <v>2593.5</v>
      </c>
      <c r="L135" s="28">
        <v>9255</v>
      </c>
    </row>
    <row r="136" spans="1:12" ht="31.5">
      <c r="A136" s="27">
        <v>132</v>
      </c>
      <c r="B136" s="248"/>
      <c r="C136" s="249"/>
      <c r="D136" s="189"/>
      <c r="E136" s="26" t="s">
        <v>2</v>
      </c>
      <c r="F136" s="3">
        <f t="shared" si="9"/>
        <v>210938</v>
      </c>
      <c r="G136" s="3">
        <f t="shared" si="9"/>
        <v>210938</v>
      </c>
      <c r="H136" s="3">
        <f t="shared" si="9"/>
        <v>210938</v>
      </c>
      <c r="I136" s="3">
        <f t="shared" si="9"/>
        <v>210938</v>
      </c>
      <c r="J136" s="3">
        <f t="shared" si="9"/>
        <v>210938</v>
      </c>
      <c r="L136" s="28">
        <v>852945</v>
      </c>
    </row>
    <row r="137" spans="1:12" ht="63">
      <c r="A137" s="27">
        <v>133</v>
      </c>
      <c r="B137" s="250"/>
      <c r="C137" s="251"/>
      <c r="D137" s="190"/>
      <c r="E137" s="26" t="s">
        <v>50</v>
      </c>
      <c r="F137" s="3">
        <f>F10</f>
        <v>0</v>
      </c>
      <c r="G137" s="3">
        <v>0</v>
      </c>
      <c r="H137" s="3">
        <v>0</v>
      </c>
      <c r="I137" s="3">
        <f>I104-I132</f>
        <v>0</v>
      </c>
      <c r="J137" s="3">
        <f>J104-J132</f>
        <v>0</v>
      </c>
      <c r="L137" s="28">
        <v>0</v>
      </c>
    </row>
    <row r="138" spans="1:12" ht="15.75">
      <c r="A138" s="27">
        <v>134</v>
      </c>
      <c r="B138" s="246" t="s">
        <v>29</v>
      </c>
      <c r="C138" s="247"/>
      <c r="D138" s="188" t="s">
        <v>6</v>
      </c>
      <c r="E138" s="26" t="s">
        <v>0</v>
      </c>
      <c r="F138" s="8">
        <f>F139+F140+F141+F142</f>
        <v>30000</v>
      </c>
      <c r="G138" s="8">
        <f>G139+G140+G141+G142</f>
        <v>30000</v>
      </c>
      <c r="H138" s="8">
        <f>H139+H140+H141+H142</f>
        <v>30000</v>
      </c>
      <c r="I138" s="8">
        <f>I139+I140+I141+I142</f>
        <v>30000</v>
      </c>
      <c r="J138" s="8">
        <f>J139+J140+J141+J142</f>
        <v>30000</v>
      </c>
      <c r="L138" s="28">
        <v>112615</v>
      </c>
    </row>
    <row r="139" spans="1:12" ht="31.5">
      <c r="A139" s="27">
        <v>135</v>
      </c>
      <c r="B139" s="248"/>
      <c r="C139" s="249"/>
      <c r="D139" s="189"/>
      <c r="E139" s="26" t="s">
        <v>3</v>
      </c>
      <c r="F139" s="3">
        <f aca="true" t="shared" si="10" ref="F139:H142">F12</f>
        <v>0</v>
      </c>
      <c r="G139" s="3">
        <f t="shared" si="10"/>
        <v>0</v>
      </c>
      <c r="H139" s="3">
        <f t="shared" si="10"/>
        <v>0</v>
      </c>
      <c r="I139" s="3">
        <v>0</v>
      </c>
      <c r="J139" s="3">
        <v>0</v>
      </c>
      <c r="L139" s="28">
        <v>0</v>
      </c>
    </row>
    <row r="140" spans="1:12" ht="47.25">
      <c r="A140" s="27">
        <v>136</v>
      </c>
      <c r="B140" s="248"/>
      <c r="C140" s="249"/>
      <c r="D140" s="189"/>
      <c r="E140" s="26" t="s">
        <v>1</v>
      </c>
      <c r="F140" s="3">
        <f t="shared" si="10"/>
        <v>0</v>
      </c>
      <c r="G140" s="3">
        <f t="shared" si="10"/>
        <v>0</v>
      </c>
      <c r="H140" s="3">
        <f t="shared" si="10"/>
        <v>0</v>
      </c>
      <c r="I140" s="3">
        <f>I33+I38+I69+I80+I96</f>
        <v>0</v>
      </c>
      <c r="J140" s="3">
        <v>0</v>
      </c>
      <c r="L140" s="28">
        <v>0</v>
      </c>
    </row>
    <row r="141" spans="1:12" ht="31.5">
      <c r="A141" s="27">
        <v>137</v>
      </c>
      <c r="B141" s="248"/>
      <c r="C141" s="249"/>
      <c r="D141" s="189"/>
      <c r="E141" s="26" t="s">
        <v>2</v>
      </c>
      <c r="F141" s="3">
        <f t="shared" si="10"/>
        <v>30000</v>
      </c>
      <c r="G141" s="3">
        <f t="shared" si="10"/>
        <v>30000</v>
      </c>
      <c r="H141" s="3">
        <f t="shared" si="10"/>
        <v>30000</v>
      </c>
      <c r="I141" s="3">
        <f>I14</f>
        <v>30000</v>
      </c>
      <c r="J141" s="3">
        <f>J14</f>
        <v>30000</v>
      </c>
      <c r="L141" s="28">
        <v>112615</v>
      </c>
    </row>
    <row r="142" spans="1:12" ht="63">
      <c r="A142" s="27">
        <v>138</v>
      </c>
      <c r="B142" s="250"/>
      <c r="C142" s="251"/>
      <c r="D142" s="190"/>
      <c r="E142" s="26" t="s">
        <v>50</v>
      </c>
      <c r="F142" s="3">
        <f t="shared" si="10"/>
        <v>0</v>
      </c>
      <c r="G142" s="3">
        <f t="shared" si="10"/>
        <v>0</v>
      </c>
      <c r="H142" s="3">
        <f t="shared" si="10"/>
        <v>0</v>
      </c>
      <c r="I142" s="3">
        <v>0</v>
      </c>
      <c r="J142" s="3">
        <v>0</v>
      </c>
      <c r="L142" s="28">
        <v>0</v>
      </c>
    </row>
    <row r="143" spans="1:12" ht="15.75">
      <c r="A143" s="27">
        <v>139</v>
      </c>
      <c r="B143" s="246" t="s">
        <v>30</v>
      </c>
      <c r="C143" s="247"/>
      <c r="D143" s="188" t="s">
        <v>55</v>
      </c>
      <c r="E143" s="26" t="s">
        <v>0</v>
      </c>
      <c r="F143" s="8">
        <f>F144+F145+F146+F147</f>
        <v>93000</v>
      </c>
      <c r="G143" s="8">
        <f>G144+G145+G146+G147</f>
        <v>93000</v>
      </c>
      <c r="H143" s="8">
        <f>H144+H145+H146+H147</f>
        <v>93000</v>
      </c>
      <c r="I143" s="3">
        <f>SUM(I144:I147)</f>
        <v>93000</v>
      </c>
      <c r="J143" s="3">
        <f>J146</f>
        <v>93000</v>
      </c>
      <c r="L143" s="28">
        <v>400000</v>
      </c>
    </row>
    <row r="144" spans="1:12" ht="31.5">
      <c r="A144" s="27">
        <v>140</v>
      </c>
      <c r="B144" s="248"/>
      <c r="C144" s="249"/>
      <c r="D144" s="189"/>
      <c r="E144" s="26" t="s">
        <v>3</v>
      </c>
      <c r="F144" s="8">
        <f aca="true" t="shared" si="11" ref="F144:H147">F17</f>
        <v>0</v>
      </c>
      <c r="G144" s="8">
        <f t="shared" si="11"/>
        <v>0</v>
      </c>
      <c r="H144" s="8">
        <f t="shared" si="11"/>
        <v>0</v>
      </c>
      <c r="I144" s="3">
        <v>0</v>
      </c>
      <c r="J144" s="3">
        <v>0</v>
      </c>
      <c r="L144" s="28">
        <v>0</v>
      </c>
    </row>
    <row r="145" spans="1:12" ht="47.25">
      <c r="A145" s="27">
        <v>141</v>
      </c>
      <c r="B145" s="248"/>
      <c r="C145" s="249"/>
      <c r="D145" s="189"/>
      <c r="E145" s="26" t="s">
        <v>1</v>
      </c>
      <c r="F145" s="8">
        <f t="shared" si="11"/>
        <v>0</v>
      </c>
      <c r="G145" s="8">
        <f t="shared" si="11"/>
        <v>0</v>
      </c>
      <c r="H145" s="8">
        <f t="shared" si="11"/>
        <v>0</v>
      </c>
      <c r="I145" s="3">
        <f>I18</f>
        <v>0</v>
      </c>
      <c r="J145" s="3">
        <v>0</v>
      </c>
      <c r="L145" s="28">
        <v>0</v>
      </c>
    </row>
    <row r="146" spans="1:12" ht="31.5">
      <c r="A146" s="27">
        <v>142</v>
      </c>
      <c r="B146" s="248"/>
      <c r="C146" s="249"/>
      <c r="D146" s="189"/>
      <c r="E146" s="26" t="s">
        <v>2</v>
      </c>
      <c r="F146" s="3">
        <f t="shared" si="11"/>
        <v>93000</v>
      </c>
      <c r="G146" s="3">
        <f t="shared" si="11"/>
        <v>93000</v>
      </c>
      <c r="H146" s="3">
        <f t="shared" si="11"/>
        <v>93000</v>
      </c>
      <c r="I146" s="3">
        <f>I19</f>
        <v>93000</v>
      </c>
      <c r="J146" s="3">
        <f>J19</f>
        <v>93000</v>
      </c>
      <c r="L146" s="28">
        <v>400000</v>
      </c>
    </row>
    <row r="147" spans="1:12" ht="63">
      <c r="A147" s="27">
        <v>143</v>
      </c>
      <c r="B147" s="250"/>
      <c r="C147" s="251"/>
      <c r="D147" s="190"/>
      <c r="E147" s="26" t="s">
        <v>50</v>
      </c>
      <c r="F147" s="3">
        <f t="shared" si="11"/>
        <v>0</v>
      </c>
      <c r="G147" s="3">
        <f t="shared" si="11"/>
        <v>0</v>
      </c>
      <c r="H147" s="3">
        <f t="shared" si="11"/>
        <v>0</v>
      </c>
      <c r="I147" s="3">
        <v>0</v>
      </c>
      <c r="J147" s="3">
        <v>0</v>
      </c>
      <c r="L147" s="28">
        <v>0</v>
      </c>
    </row>
    <row r="148" spans="1:12" ht="15.75">
      <c r="A148" s="27">
        <v>144</v>
      </c>
      <c r="B148" s="246" t="s">
        <v>31</v>
      </c>
      <c r="C148" s="247"/>
      <c r="D148" s="188" t="str">
        <f>D21</f>
        <v>Отдел опеки и попечительства администрации города Югорска</v>
      </c>
      <c r="E148" s="26" t="s">
        <v>0</v>
      </c>
      <c r="F148" s="8">
        <f>F149+F150+F151+F152</f>
        <v>0</v>
      </c>
      <c r="G148" s="8">
        <f>G149+G150+G151+G152</f>
        <v>0</v>
      </c>
      <c r="H148" s="8">
        <f>H149+H150+H151+H152</f>
        <v>0</v>
      </c>
      <c r="I148" s="8">
        <f>I149+I150+I151+I152</f>
        <v>0</v>
      </c>
      <c r="J148" s="8">
        <f>J149+J150+J151+J152</f>
        <v>0</v>
      </c>
      <c r="L148" s="28">
        <v>0</v>
      </c>
    </row>
    <row r="149" spans="1:12" ht="31.5">
      <c r="A149" s="27">
        <v>145</v>
      </c>
      <c r="B149" s="248"/>
      <c r="C149" s="249"/>
      <c r="D149" s="189"/>
      <c r="E149" s="26" t="s">
        <v>3</v>
      </c>
      <c r="F149" s="3">
        <f aca="true" t="shared" si="12" ref="F149:H152">F22</f>
        <v>0</v>
      </c>
      <c r="G149" s="3">
        <f t="shared" si="12"/>
        <v>0</v>
      </c>
      <c r="H149" s="3">
        <f t="shared" si="12"/>
        <v>0</v>
      </c>
      <c r="I149" s="8">
        <v>0</v>
      </c>
      <c r="J149" s="8">
        <v>0</v>
      </c>
      <c r="L149" s="28">
        <v>0</v>
      </c>
    </row>
    <row r="150" spans="1:12" ht="47.25">
      <c r="A150" s="27">
        <v>146</v>
      </c>
      <c r="B150" s="248"/>
      <c r="C150" s="249"/>
      <c r="D150" s="189"/>
      <c r="E150" s="24" t="s">
        <v>1</v>
      </c>
      <c r="F150" s="3">
        <f t="shared" si="12"/>
        <v>0</v>
      </c>
      <c r="G150" s="3">
        <f t="shared" si="12"/>
        <v>0</v>
      </c>
      <c r="H150" s="3">
        <f t="shared" si="12"/>
        <v>0</v>
      </c>
      <c r="I150" s="3">
        <f>I23</f>
        <v>0</v>
      </c>
      <c r="J150" s="3">
        <f>J23</f>
        <v>0</v>
      </c>
      <c r="L150" s="28">
        <v>0</v>
      </c>
    </row>
    <row r="151" spans="1:12" ht="31.5">
      <c r="A151" s="27">
        <v>147</v>
      </c>
      <c r="B151" s="248"/>
      <c r="C151" s="249"/>
      <c r="D151" s="189"/>
      <c r="E151" s="26" t="s">
        <v>2</v>
      </c>
      <c r="F151" s="3">
        <f t="shared" si="12"/>
        <v>0</v>
      </c>
      <c r="G151" s="3">
        <f t="shared" si="12"/>
        <v>0</v>
      </c>
      <c r="H151" s="3">
        <f t="shared" si="12"/>
        <v>0</v>
      </c>
      <c r="I151" s="3">
        <f>I13</f>
        <v>0</v>
      </c>
      <c r="J151" s="3">
        <f>J13</f>
        <v>0</v>
      </c>
      <c r="L151" s="28">
        <v>0</v>
      </c>
    </row>
    <row r="152" spans="1:12" ht="63">
      <c r="A152" s="27">
        <v>148</v>
      </c>
      <c r="B152" s="250"/>
      <c r="C152" s="251"/>
      <c r="D152" s="190"/>
      <c r="E152" s="24" t="s">
        <v>50</v>
      </c>
      <c r="F152" s="3">
        <f t="shared" si="12"/>
        <v>0</v>
      </c>
      <c r="G152" s="3">
        <f t="shared" si="12"/>
        <v>0</v>
      </c>
      <c r="H152" s="3">
        <f t="shared" si="12"/>
        <v>0</v>
      </c>
      <c r="I152" s="3">
        <v>0</v>
      </c>
      <c r="J152" s="3">
        <v>0</v>
      </c>
      <c r="L152" s="28">
        <v>0</v>
      </c>
    </row>
  </sheetData>
  <sheetProtection/>
  <mergeCells count="85">
    <mergeCell ref="B138:C142"/>
    <mergeCell ref="D138:D142"/>
    <mergeCell ref="B143:C147"/>
    <mergeCell ref="D143:D147"/>
    <mergeCell ref="B148:C152"/>
    <mergeCell ref="D148:D152"/>
    <mergeCell ref="B122:C126"/>
    <mergeCell ref="D122:D126"/>
    <mergeCell ref="B127:J127"/>
    <mergeCell ref="B128:C132"/>
    <mergeCell ref="D128:D132"/>
    <mergeCell ref="B133:C137"/>
    <mergeCell ref="D133:D137"/>
    <mergeCell ref="B106:C110"/>
    <mergeCell ref="D106:D110"/>
    <mergeCell ref="B111:C115"/>
    <mergeCell ref="D111:D115"/>
    <mergeCell ref="B116:J116"/>
    <mergeCell ref="B117:C121"/>
    <mergeCell ref="D117:D121"/>
    <mergeCell ref="B95:B99"/>
    <mergeCell ref="C95:C99"/>
    <mergeCell ref="D95:D99"/>
    <mergeCell ref="B100:C104"/>
    <mergeCell ref="D100:D104"/>
    <mergeCell ref="B105:J105"/>
    <mergeCell ref="B84:J84"/>
    <mergeCell ref="B85:B89"/>
    <mergeCell ref="C85:C89"/>
    <mergeCell ref="D85:D89"/>
    <mergeCell ref="B90:B94"/>
    <mergeCell ref="C90:C94"/>
    <mergeCell ref="D90:D94"/>
    <mergeCell ref="B73:J73"/>
    <mergeCell ref="B74:B78"/>
    <mergeCell ref="C74:C78"/>
    <mergeCell ref="D74:D78"/>
    <mergeCell ref="B79:B83"/>
    <mergeCell ref="C79:C83"/>
    <mergeCell ref="D79:D83"/>
    <mergeCell ref="B62:J62"/>
    <mergeCell ref="B63:B67"/>
    <mergeCell ref="C63:C67"/>
    <mergeCell ref="D63:D67"/>
    <mergeCell ref="B68:B72"/>
    <mergeCell ref="C68:C72"/>
    <mergeCell ref="D68:D72"/>
    <mergeCell ref="B52:B56"/>
    <mergeCell ref="C52:C56"/>
    <mergeCell ref="D52:D56"/>
    <mergeCell ref="B57:B61"/>
    <mergeCell ref="C57:C61"/>
    <mergeCell ref="D57:D61"/>
    <mergeCell ref="B42:B46"/>
    <mergeCell ref="C42:C46"/>
    <mergeCell ref="D42:D46"/>
    <mergeCell ref="B47:B51"/>
    <mergeCell ref="C47:C51"/>
    <mergeCell ref="D47:D51"/>
    <mergeCell ref="B31:J31"/>
    <mergeCell ref="B32:B36"/>
    <mergeCell ref="C32:C36"/>
    <mergeCell ref="D32:D36"/>
    <mergeCell ref="B37:B41"/>
    <mergeCell ref="C37:C41"/>
    <mergeCell ref="D37:D41"/>
    <mergeCell ref="B21:B25"/>
    <mergeCell ref="C21:C25"/>
    <mergeCell ref="D21:D25"/>
    <mergeCell ref="B26:B30"/>
    <mergeCell ref="C26:C30"/>
    <mergeCell ref="D26:D30"/>
    <mergeCell ref="B5:J5"/>
    <mergeCell ref="B6:B20"/>
    <mergeCell ref="C6:C20"/>
    <mergeCell ref="D6:D10"/>
    <mergeCell ref="D11:D15"/>
    <mergeCell ref="D16:D20"/>
    <mergeCell ref="A1:A3"/>
    <mergeCell ref="B1:B3"/>
    <mergeCell ref="C1:C3"/>
    <mergeCell ref="D1:D3"/>
    <mergeCell ref="E1:J1"/>
    <mergeCell ref="E2:E3"/>
    <mergeCell ref="F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г.Югорска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Шикина Алёна Игоревна</dc:creator>
  <cp:keywords/>
  <dc:description/>
  <cp:lastModifiedBy>Демидова Диана Мироновна</cp:lastModifiedBy>
  <cp:lastPrinted>2023-11-01T08:13:00Z</cp:lastPrinted>
  <dcterms:created xsi:type="dcterms:W3CDTF">2013-08-19T10:57:15Z</dcterms:created>
  <dcterms:modified xsi:type="dcterms:W3CDTF">2024-06-03T06:18:05Z</dcterms:modified>
  <cp:category/>
  <cp:version/>
  <cp:contentType/>
  <cp:contentStatus/>
</cp:coreProperties>
</file>